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80" windowHeight="7350" tabRatio="783" activeTab="0"/>
  </bookViews>
  <sheets>
    <sheet name="Средства для посуды" sheetId="1" r:id="rId1"/>
    <sheet name="Средства для поверхностей" sheetId="2" r:id="rId2"/>
    <sheet name="жидкое мыло" sheetId="3" r:id="rId3"/>
    <sheet name="Сантехника" sheetId="4" r:id="rId4"/>
    <sheet name="Стирка и пятновыводители" sheetId="5" r:id="rId5"/>
    <sheet name="ИТОГО" sheetId="6" r:id="rId6"/>
  </sheets>
  <definedNames/>
  <calcPr fullCalcOnLoad="1"/>
</workbook>
</file>

<file path=xl/sharedStrings.xml><?xml version="1.0" encoding="utf-8"?>
<sst xmlns="http://schemas.openxmlformats.org/spreadsheetml/2006/main" count="341" uniqueCount="198">
  <si>
    <t>ООО «Астрон»</t>
  </si>
  <si>
    <r>
      <t>I.</t>
    </r>
    <r>
      <rPr>
        <b/>
        <sz val="7"/>
        <rFont val="Times New Roman"/>
        <family val="1"/>
      </rPr>
      <t xml:space="preserve">                   </t>
    </r>
    <r>
      <rPr>
        <b/>
        <sz val="12"/>
        <rFont val="Times New Roman"/>
        <family val="1"/>
      </rPr>
      <t>Средства для мытья посуды:</t>
    </r>
  </si>
  <si>
    <t>Фото</t>
  </si>
  <si>
    <t>Название</t>
  </si>
  <si>
    <t>Фасовка</t>
  </si>
  <si>
    <t>Примечание</t>
  </si>
  <si>
    <t>550мл ПНД с дозатором</t>
  </si>
  <si>
    <t>500мл ПЭТ пуш-пул</t>
  </si>
  <si>
    <t>Средство среднего сегмента</t>
  </si>
  <si>
    <t>1л флакон ПНД с ручкой</t>
  </si>
  <si>
    <t>II. Средства для мытья поверхностей:</t>
  </si>
  <si>
    <t>500мл ПЭТ пуш</t>
  </si>
  <si>
    <t>Средство для среднего сегмента</t>
  </si>
  <si>
    <t>500мл ПЭТ распылитель</t>
  </si>
  <si>
    <t>750мл ПНД</t>
  </si>
  <si>
    <t>Щелочное средство с хлором для обработки санузлов. Удаляет органические загрязнения. Обладает дезинфицирующим эффектом.</t>
  </si>
  <si>
    <t>500мл ПНД</t>
  </si>
  <si>
    <t>Дозировка 30-100мл в зависимости от жесткости воды и загрязнений</t>
  </si>
  <si>
    <t>Дозировка 50-180мл в зависимости от жесткости воды и загрязнений</t>
  </si>
  <si>
    <t>Кислородный отбеливатель</t>
  </si>
  <si>
    <t>Хлорный отбеливатель</t>
  </si>
  <si>
    <t>III. Средства для мытья рук:</t>
  </si>
  <si>
    <t>IV. Средства для мытья сантехники:</t>
  </si>
  <si>
    <t>V. Средства для стирки и очистки тканей:</t>
  </si>
  <si>
    <r>
      <t xml:space="preserve">Средство для мытья посуды </t>
    </r>
    <r>
      <rPr>
        <b/>
        <sz val="10"/>
        <rFont val="Times New Roman"/>
        <family val="1"/>
      </rPr>
      <t>«Softly»</t>
    </r>
  </si>
  <si>
    <r>
      <t xml:space="preserve">Средство для мытья посуды </t>
    </r>
    <r>
      <rPr>
        <b/>
        <sz val="10"/>
        <rFont val="Times New Roman"/>
        <family val="1"/>
      </rPr>
      <t>«Softly» Еasy</t>
    </r>
  </si>
  <si>
    <r>
      <t xml:space="preserve">Средство для мытья посуды </t>
    </r>
    <r>
      <rPr>
        <b/>
        <sz val="10"/>
        <rFont val="Times New Roman"/>
        <family val="1"/>
      </rPr>
      <t>«Softly» simple</t>
    </r>
  </si>
  <si>
    <r>
      <t xml:space="preserve">Гелевый многоцелевой очиститель </t>
    </r>
    <r>
      <rPr>
        <b/>
        <sz val="10"/>
        <rFont val="Times New Roman"/>
        <family val="1"/>
      </rPr>
      <t>«Brilliance»</t>
    </r>
  </si>
  <si>
    <r>
      <t xml:space="preserve">Жидкий многоцелевой очиститель </t>
    </r>
    <r>
      <rPr>
        <b/>
        <sz val="10"/>
        <rFont val="Times New Roman"/>
        <family val="1"/>
      </rPr>
      <t>«Brilliance» Easy</t>
    </r>
  </si>
  <si>
    <r>
      <t xml:space="preserve">Жидкий многоцелевой очиститель </t>
    </r>
    <r>
      <rPr>
        <b/>
        <sz val="10"/>
        <rFont val="Times New Roman"/>
        <family val="1"/>
      </rPr>
      <t>«Brilliance» simple</t>
    </r>
  </si>
  <si>
    <r>
      <t xml:space="preserve">Гель для чистки печей и духовок </t>
    </r>
    <r>
      <rPr>
        <b/>
        <sz val="10"/>
        <rFont val="Times New Roman"/>
        <family val="1"/>
      </rPr>
      <t>«Power»</t>
    </r>
  </si>
  <si>
    <r>
      <t xml:space="preserve">Средство для мытья стекол и пластиков </t>
    </r>
    <r>
      <rPr>
        <b/>
        <sz val="10"/>
        <rFont val="Times New Roman"/>
        <family val="1"/>
      </rPr>
      <t>«Cristal»</t>
    </r>
  </si>
  <si>
    <r>
      <t xml:space="preserve">Средство для мытья стекол и пластиков </t>
    </r>
    <r>
      <rPr>
        <b/>
        <sz val="10"/>
        <rFont val="Times New Roman"/>
        <family val="1"/>
      </rPr>
      <t>«Cristal» simple</t>
    </r>
  </si>
  <si>
    <r>
      <t>Средство для удаление накипи «</t>
    </r>
    <r>
      <rPr>
        <b/>
        <sz val="10"/>
        <rFont val="Times New Roman"/>
        <family val="1"/>
      </rPr>
      <t>Shine» incrust</t>
    </r>
  </si>
  <si>
    <r>
      <t xml:space="preserve">Жидкое мыло </t>
    </r>
    <r>
      <rPr>
        <b/>
        <sz val="10"/>
        <rFont val="Times New Roman"/>
        <family val="1"/>
      </rPr>
      <t>«Silken»</t>
    </r>
  </si>
  <si>
    <r>
      <t xml:space="preserve">Жидкое мыло </t>
    </r>
    <r>
      <rPr>
        <b/>
        <sz val="10"/>
        <rFont val="Times New Roman"/>
        <family val="1"/>
      </rPr>
      <t>«Silken» Еasy</t>
    </r>
  </si>
  <si>
    <r>
      <t xml:space="preserve">Жидкое мыло </t>
    </r>
    <r>
      <rPr>
        <b/>
        <sz val="10"/>
        <rFont val="Times New Roman"/>
        <family val="1"/>
      </rPr>
      <t>«Silken» simple</t>
    </r>
  </si>
  <si>
    <r>
      <t xml:space="preserve">Жидкое мыло </t>
    </r>
    <r>
      <rPr>
        <b/>
        <sz val="10"/>
        <rFont val="Times New Roman"/>
        <family val="1"/>
      </rPr>
      <t>«Silken» dez</t>
    </r>
  </si>
  <si>
    <r>
      <t xml:space="preserve">Средство для чистки сантехники </t>
    </r>
    <r>
      <rPr>
        <b/>
        <sz val="10"/>
        <rFont val="Times New Roman"/>
        <family val="1"/>
      </rPr>
      <t>«Shine»</t>
    </r>
  </si>
  <si>
    <r>
      <t xml:space="preserve">Средство для чистки сантехники </t>
    </r>
    <r>
      <rPr>
        <b/>
        <sz val="10"/>
        <rFont val="Times New Roman"/>
        <family val="1"/>
      </rPr>
      <t>«Shine» simple</t>
    </r>
  </si>
  <si>
    <r>
      <t xml:space="preserve">Легкий гель для чистки сантехники </t>
    </r>
    <r>
      <rPr>
        <b/>
        <sz val="10"/>
        <rFont val="Times New Roman"/>
        <family val="1"/>
      </rPr>
      <t>«Shine» strong</t>
    </r>
  </si>
  <si>
    <r>
      <t xml:space="preserve">Гель для чистки сантехники </t>
    </r>
    <r>
      <rPr>
        <b/>
        <sz val="10"/>
        <rFont val="Times New Roman"/>
        <family val="1"/>
      </rPr>
      <t>«Shine» strong gel</t>
    </r>
  </si>
  <si>
    <r>
      <t xml:space="preserve">Гель для чистки сантехники </t>
    </r>
    <r>
      <rPr>
        <b/>
        <sz val="10"/>
        <rFont val="Times New Roman"/>
        <family val="1"/>
      </rPr>
      <t>«Power» гпх</t>
    </r>
  </si>
  <si>
    <r>
      <t xml:space="preserve">Средство для прочистки труб </t>
    </r>
    <r>
      <rPr>
        <b/>
        <sz val="10"/>
        <rFont val="Times New Roman"/>
        <family val="1"/>
      </rPr>
      <t>«Power» tube premium</t>
    </r>
  </si>
  <si>
    <r>
      <t xml:space="preserve">Гель для прочистки труб </t>
    </r>
    <r>
      <rPr>
        <b/>
        <sz val="10"/>
        <rFont val="Times New Roman"/>
        <family val="1"/>
      </rPr>
      <t>«Power» tube</t>
    </r>
  </si>
  <si>
    <r>
      <t xml:space="preserve">Гель для прочистки труб </t>
    </r>
    <r>
      <rPr>
        <b/>
        <sz val="10"/>
        <rFont val="Times New Roman"/>
        <family val="1"/>
      </rPr>
      <t>«Power» tube simple</t>
    </r>
  </si>
  <si>
    <r>
      <t xml:space="preserve">Гель для стирки </t>
    </r>
    <r>
      <rPr>
        <b/>
        <sz val="10"/>
        <rFont val="Times New Roman"/>
        <family val="1"/>
      </rPr>
      <t>«Lavaggio» color Концентрат</t>
    </r>
  </si>
  <si>
    <r>
      <t xml:space="preserve">Гель для стирки </t>
    </r>
    <r>
      <rPr>
        <b/>
        <sz val="10"/>
        <rFont val="Times New Roman"/>
        <family val="1"/>
      </rPr>
      <t>«Lavaggio» color</t>
    </r>
  </si>
  <si>
    <r>
      <t xml:space="preserve">Гель для стирки </t>
    </r>
    <r>
      <rPr>
        <b/>
        <sz val="10"/>
        <rFont val="Times New Roman"/>
        <family val="1"/>
      </rPr>
      <t>«Lavaggio» black</t>
    </r>
  </si>
  <si>
    <r>
      <t xml:space="preserve">Гель для стирки </t>
    </r>
    <r>
      <rPr>
        <b/>
        <sz val="10"/>
        <rFont val="Times New Roman"/>
        <family val="1"/>
      </rPr>
      <t>«Lavaggio» silk&amp;wool</t>
    </r>
  </si>
  <si>
    <r>
      <t xml:space="preserve">Моющее и отбеливающее средство </t>
    </r>
    <r>
      <rPr>
        <b/>
        <sz val="10"/>
        <rFont val="Times New Roman"/>
        <family val="1"/>
      </rPr>
      <t>«Brilliance» О2</t>
    </r>
  </si>
  <si>
    <r>
      <t xml:space="preserve">Моющее и отбеливающее средство </t>
    </r>
    <r>
      <rPr>
        <b/>
        <sz val="10"/>
        <rFont val="Times New Roman"/>
        <family val="1"/>
      </rPr>
      <t>«Brilliance» whiteness</t>
    </r>
  </si>
  <si>
    <r>
      <t xml:space="preserve">Усилитель стирки - пятновыводитель </t>
    </r>
    <r>
      <rPr>
        <b/>
        <sz val="10"/>
        <rFont val="Times New Roman"/>
        <family val="1"/>
      </rPr>
      <t>«Brilliance»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enzyme</t>
    </r>
  </si>
  <si>
    <r>
      <t xml:space="preserve">Пятновыводитель  </t>
    </r>
    <r>
      <rPr>
        <b/>
        <sz val="10"/>
        <rFont val="Times New Roman"/>
        <family val="1"/>
      </rPr>
      <t>«Brilliance» gum</t>
    </r>
  </si>
  <si>
    <t>Предназначен для выведения следов от косметики, жвачки, битума, чернил, масел, фломастера, скотча. Средство готово к применению. Наносить либо тампоном, либо распылителем.</t>
  </si>
  <si>
    <t>500 мл ПНД флип-топ</t>
  </si>
  <si>
    <t>Цены от</t>
  </si>
  <si>
    <t>Концентрированное высокоэффективное средство. Расход 2-3 мл средства на 1 литр воды.</t>
  </si>
  <si>
    <t>Концентрированное средство. Допускается для мытья посуды из алюминия и для стаканомоечных машин. Расход 2-4 мл средства на 1 литр воды.</t>
  </si>
  <si>
    <t>Количество флаконов в упаковке, шт</t>
  </si>
  <si>
    <t>Требуемое количество упаковок, шт</t>
  </si>
  <si>
    <t>Объем упаковки, м3</t>
  </si>
  <si>
    <t>Масса брутто упаковки, кг</t>
  </si>
  <si>
    <t>Область для заказа продукции</t>
  </si>
  <si>
    <t>Ячейки ввода данных - в эти ячейки Вы вводите необходимое количество упаковок продукта</t>
  </si>
  <si>
    <t>Неизменяемые ячейки - ячейки с формулами для расчета массы, объема и стоимости заказа</t>
  </si>
  <si>
    <t>Общий объем заказа, м3</t>
  </si>
  <si>
    <t>Общее количество упаковок в заказе, шт</t>
  </si>
  <si>
    <t>Общяя масса брутто заказа, кг</t>
  </si>
  <si>
    <t>Стоимость заказа, руб</t>
  </si>
  <si>
    <t>Общий результат по всем листам смотрите на листе "ИТОГО"</t>
  </si>
  <si>
    <r>
      <t xml:space="preserve">Пятновыводитель для белого белья </t>
    </r>
    <r>
      <rPr>
        <b/>
        <sz val="10"/>
        <rFont val="Times New Roman"/>
        <family val="1"/>
      </rPr>
      <t>Lavaggio OxiAction Crystal White</t>
    </r>
  </si>
  <si>
    <r>
      <t xml:space="preserve">Пятновыводитель для цветного белья
 </t>
    </r>
    <r>
      <rPr>
        <b/>
        <sz val="10"/>
        <rFont val="Times New Roman"/>
        <family val="1"/>
      </rPr>
      <t>Lavaggio OxiAction</t>
    </r>
  </si>
  <si>
    <t>Усиливает действие стиральных порошков и гелей при удалении пищевых загрязнений, загрязнений от животных, крема для обуви, никотиновых загрязнений, губной помады, пятен от ягод, спиртных напитков, фруктовых соков и загрязнений от дыма, от кофе, чая и т.д. Как пятновыводитель - средство готово к применению.  Содержит энзимы. Может быть укомплектовано флаконом 500мл с распылителем.</t>
  </si>
  <si>
    <t>Удаляет сложные загрязнения и пятна, с которыми не справляются стиральные порошки: от вина, макияжа, кофе, жирных соусов и др. Безопасен для цветных и белых вещей, деликатных тканей. Вариант Crystal White содержит оптический отбеливатель. Применяется и на пятно и как добавка при стирке.</t>
  </si>
  <si>
    <t>500мл ПЭТ дозатор</t>
  </si>
  <si>
    <t>500мл ПЭТ крышка (запасной флакон)</t>
  </si>
  <si>
    <r>
      <t xml:space="preserve">Кондиционер-нейтрализатор
</t>
    </r>
    <r>
      <rPr>
        <b/>
        <sz val="10"/>
        <rFont val="Times New Roman"/>
        <family val="1"/>
      </rPr>
      <t>Millora softener</t>
    </r>
    <r>
      <rPr>
        <sz val="10"/>
        <rFont val="Times New Roman"/>
        <family val="1"/>
      </rPr>
      <t xml:space="preserve"> концентрат</t>
    </r>
  </si>
  <si>
    <t>Концентрированный кондиционер. Дозировка 12 мл на одну стирку в бытовой стиральной машине или 2,5 мл на 1 кг сухого белья. Одного флакона хватает на 80 стирок.</t>
  </si>
  <si>
    <t>Штрих-код, зарегистрированный в каталоге GS46 c присвоением кодов EAN-13</t>
  </si>
  <si>
    <t>4620012440074</t>
  </si>
  <si>
    <t>4620012440555</t>
  </si>
  <si>
    <t>4620012440395 - лимон
4620012440517 - яблоко</t>
  </si>
  <si>
    <t>4620012440050</t>
  </si>
  <si>
    <t>4620012440401</t>
  </si>
  <si>
    <t>4620012440562</t>
  </si>
  <si>
    <t>4620012440012</t>
  </si>
  <si>
    <t>4620012440111</t>
  </si>
  <si>
    <t>4620012440418</t>
  </si>
  <si>
    <t>4620012440548</t>
  </si>
  <si>
    <t>4620012440098</t>
  </si>
  <si>
    <t>4620012440470</t>
  </si>
  <si>
    <t>4620012440500 - лесные ягоды
4620012440524 - персик
4620012440531 - яблоко</t>
  </si>
  <si>
    <t>4620012440036</t>
  </si>
  <si>
    <t>4620012440456</t>
  </si>
  <si>
    <t>4620012440241</t>
  </si>
  <si>
    <t>4620012440234</t>
  </si>
  <si>
    <t>4620012440586</t>
  </si>
  <si>
    <t>4620012440197</t>
  </si>
  <si>
    <t>4620012440463</t>
  </si>
  <si>
    <t>4620012440487</t>
  </si>
  <si>
    <t>4620012440210</t>
  </si>
  <si>
    <t>4620012440203</t>
  </si>
  <si>
    <t>4620012440227</t>
  </si>
  <si>
    <t>4620012440579</t>
  </si>
  <si>
    <t>4620012440319</t>
  </si>
  <si>
    <t>4620012440425</t>
  </si>
  <si>
    <t>4620012440432</t>
  </si>
  <si>
    <r>
      <t xml:space="preserve">Средство для посудомоечных машин </t>
    </r>
    <r>
      <rPr>
        <b/>
        <sz val="10"/>
        <rFont val="Times New Roman"/>
        <family val="1"/>
      </rPr>
      <t>«Softly» automatic dw Al</t>
    </r>
  </si>
  <si>
    <t>4620012440609</t>
  </si>
  <si>
    <t>4620012440593</t>
  </si>
  <si>
    <t>Стоимость в крупно оптовых ценах, руб</t>
  </si>
  <si>
    <t>ИТОГО:*</t>
  </si>
  <si>
    <t>*Общую сумму заказа смотрите во вкладке "ИТОГО"</t>
  </si>
  <si>
    <t>Сумма Заказа по всему прайс листу</t>
  </si>
  <si>
    <r>
      <t xml:space="preserve">Антиграфити
</t>
    </r>
    <r>
      <rPr>
        <b/>
        <sz val="10"/>
        <rFont val="Times New Roman"/>
        <family val="1"/>
      </rPr>
      <t>«Brilliance» graff</t>
    </r>
  </si>
  <si>
    <t>Предназначен для удаления аэрозольной краски с различных поверхностей. Так же пригодно для удаления жвачки, маркеров, скотча, чернил, фломастеров, жира, масла, косметики. Готово к употреблению.</t>
  </si>
  <si>
    <t>Цены указаны из расчета цены "у нас на складе" EXW</t>
  </si>
  <si>
    <t>При объеме заказа от 2000 литров в месяц возможна разработка индивидуальных свойств продукта</t>
  </si>
  <si>
    <t>от 10 тыс.руб</t>
  </si>
  <si>
    <t>Экономичное, высококонцентрированное средство premium-класса с косметическими добавками для кожи</t>
  </si>
  <si>
    <t>Экономичное, высококонцентрированное средство, популярной формы и содержания.</t>
  </si>
  <si>
    <t xml:space="preserve">Эконом-вариант </t>
  </si>
  <si>
    <t>Густое, экономичное, высококонцентрированное средство premium-класса.</t>
  </si>
  <si>
    <t>Допускается разведение дистиллированной водой в пропорции 1 к 1. Средство premium-класса</t>
  </si>
  <si>
    <t>Эконом-вариант. С аммиаком. Не допускается разведение водой</t>
  </si>
  <si>
    <t>Удаляет накипь в водонагревательных приборах, кулерах, чайниках, кофеварках, утюгах, стиральных и посудомоечных машинах. Удаляет известковые отложения с твердых поверхностей.</t>
  </si>
  <si>
    <t>Высокая концентрация, приятные запах и густота. Средство premium-класса с косметическими добавками для кожи</t>
  </si>
  <si>
    <t>Мыло с приятным запахом и густой консистенцией среднего сегмента</t>
  </si>
  <si>
    <t>Эконом-вариант. Представленный в 4х видах запаха и цвета: фаназийный с перламутром (как на картинке); персик, яблоко, лесные ягоды. По отдельному заказу возможна комплектация дозатором (при этом цена возрастет на 9 руб)</t>
  </si>
  <si>
    <r>
      <t xml:space="preserve">Жидкое мыло </t>
    </r>
    <r>
      <rPr>
        <b/>
        <sz val="10"/>
        <rFont val="Times New Roman"/>
        <family val="1"/>
      </rPr>
      <t xml:space="preserve">«Silken» </t>
    </r>
    <r>
      <rPr>
        <sz val="10"/>
        <rFont val="Times New Roman"/>
        <family val="1"/>
      </rPr>
      <t>с дезинфицирующим эффектом premium-класса с косметическими добавками для кожи</t>
    </r>
  </si>
  <si>
    <t>Кислотное средство для обработки санузлов. Удаляет солевые и известковые отложения, ржавчину, окислы металлов. Средство premium-класса</t>
  </si>
  <si>
    <t>Эконом-вариант кислотного средства для обработки санузлов. Удаляет солевые и известковые отложения, ржавчину, окислы металлов.</t>
  </si>
  <si>
    <t>Сильнокислотное средство для обработки санузлов. Удаляет солевые и известковые отложения, ржавчину, окислы металлов. Только для керамики.</t>
  </si>
  <si>
    <t>Профессиональное сильнощелочное средство с содержанием гликолей для расщепления скопившихся в трубах загрязнений органического характера. Средство premium класса</t>
  </si>
  <si>
    <t>Сильнощелочное средство для расщепления скопившихся в трубах загрязнений органического характера.</t>
  </si>
  <si>
    <t>Эконом-вариант средства для расщепления скопившихся в трубах загрязнений органического характера.</t>
  </si>
  <si>
    <t>Сумма заказа в ценах левого столбца цен:</t>
  </si>
  <si>
    <t>Мыло жидкое хозяйственное</t>
  </si>
  <si>
    <r>
      <t xml:space="preserve">Жидкое мыло хозяйственное </t>
    </r>
    <r>
      <rPr>
        <b/>
        <sz val="10"/>
        <rFont val="Times New Roman"/>
        <family val="1"/>
      </rPr>
      <t xml:space="preserve">Silken simple </t>
    </r>
    <r>
      <rPr>
        <sz val="10"/>
        <rFont val="Times New Roman"/>
        <family val="1"/>
      </rPr>
      <t>ХОЗ</t>
    </r>
  </si>
  <si>
    <r>
      <t xml:space="preserve">Средство для посудомоечных машин </t>
    </r>
    <r>
      <rPr>
        <b/>
        <sz val="10"/>
        <rFont val="Times New Roman"/>
        <family val="1"/>
      </rPr>
      <t>«Softly» automatic dw lye</t>
    </r>
  </si>
  <si>
    <t>500 мл ПНД с пенным триггером</t>
  </si>
  <si>
    <t>Пена для удаления нагара. Готова для применения.</t>
  </si>
  <si>
    <t>Щелочное средство для удаления нагара. Концентрат.</t>
  </si>
  <si>
    <t>4620012440654</t>
  </si>
  <si>
    <t>500 мл ПНД</t>
  </si>
  <si>
    <t>240мл ПЭТ с дозатором</t>
  </si>
  <si>
    <t>4620012440692</t>
  </si>
  <si>
    <r>
      <t xml:space="preserve">Крем-мыло </t>
    </r>
    <r>
      <rPr>
        <b/>
        <sz val="10"/>
        <rFont val="Times New Roman"/>
        <family val="1"/>
      </rPr>
      <t>Silken "Ручки как бархат"</t>
    </r>
  </si>
  <si>
    <t>750мл ПНД стаканчик</t>
  </si>
  <si>
    <r>
      <t xml:space="preserve">Моющее средство с ЧАС
</t>
    </r>
    <r>
      <rPr>
        <b/>
        <sz val="10"/>
        <rFont val="Times New Roman"/>
        <family val="1"/>
      </rPr>
      <t>Brilliance SuBaC</t>
    </r>
  </si>
  <si>
    <t>Концентрированное средство с дез.эффектом. Это смесь четвертичных аммониевых соединений, нПАВ и буферных систем, позволяющая эффективно бороться против широкого спектра микроорганизмов и отлично очищать поверхности</t>
  </si>
  <si>
    <r>
      <t xml:space="preserve">Средство для мытья полов
</t>
    </r>
    <r>
      <rPr>
        <b/>
        <sz val="10"/>
        <rFont val="Times New Roman"/>
        <family val="1"/>
      </rPr>
      <t>Блеск комфорт</t>
    </r>
  </si>
  <si>
    <t>Моющее средство для очистки водостойких поверхностей, полов, включая лакированный паркет и ламинат, стен, дверей, потолков.</t>
  </si>
  <si>
    <t>1л флакон ПЭТ</t>
  </si>
  <si>
    <t>Концентрированное средство. Класический ополаскиватель на основе лимонной кислоты. Расход 0,2-0,4 мл средства на 1 литр воды.</t>
  </si>
  <si>
    <t>Концентрированное средство. Нейтральный ополаскиватель для посуды чувствительной к кислотам. Расход 0,2-0,6 мл средства на 1 литр воды.</t>
  </si>
  <si>
    <t>Концентрированное средство с активным хлором. Расход 2-4,5 мл средства на 1 литр воды.</t>
  </si>
  <si>
    <r>
      <t xml:space="preserve">Ополаскиватель кислый для ПММ </t>
    </r>
    <r>
      <rPr>
        <b/>
        <sz val="10"/>
        <rFont val="Times New Roman"/>
        <family val="1"/>
      </rPr>
      <t>«Softly» automatic rince ver.2</t>
    </r>
  </si>
  <si>
    <r>
      <t xml:space="preserve">Ополаскиватель нейтральный для ПММ </t>
    </r>
    <r>
      <rPr>
        <b/>
        <sz val="10"/>
        <rFont val="Times New Roman"/>
        <family val="1"/>
      </rPr>
      <t>«Softly» automatic rince ver.1.1</t>
    </r>
  </si>
  <si>
    <r>
      <t xml:space="preserve">Средство для мытья посуды </t>
    </r>
    <r>
      <rPr>
        <b/>
        <sz val="10"/>
        <rFont val="Times New Roman"/>
        <family val="1"/>
      </rPr>
      <t>«Softly» тф ver.6</t>
    </r>
  </si>
  <si>
    <t xml:space="preserve"> от 50 тыс.руб</t>
  </si>
  <si>
    <t>от 5 тыс.руб</t>
  </si>
  <si>
    <t>до 5 тыс.руб</t>
  </si>
  <si>
    <r>
      <t xml:space="preserve">Ополаскиватель кислый для ПММ </t>
    </r>
    <r>
      <rPr>
        <b/>
        <sz val="10"/>
        <rFont val="Times New Roman"/>
        <family val="1"/>
      </rPr>
      <t>«Softly» automatic rince ver.3</t>
    </r>
  </si>
  <si>
    <r>
      <t xml:space="preserve">Средство для посудомоечных машин </t>
    </r>
    <r>
      <rPr>
        <b/>
        <sz val="10"/>
        <rFont val="Times New Roman"/>
        <family val="1"/>
      </rPr>
      <t>«Softly» automatic dw Al ver.2</t>
    </r>
  </si>
  <si>
    <t>Концентрированное средство. Допускается для мытья посуды из алюминия и для стаканомоечных машин. Расход 2-5 мл средства на 1 литр воды.</t>
  </si>
  <si>
    <t>Концентрированное средство. Ополаскиватель на основе кислот и фосфонатов. Расход 0,2-0,5 мл средства на 1 литр воды.</t>
  </si>
  <si>
    <t>4620012440708</t>
  </si>
  <si>
    <t>4620012440647</t>
  </si>
  <si>
    <t>4620012440715</t>
  </si>
  <si>
    <t>4620012440616</t>
  </si>
  <si>
    <t>4620012440623</t>
  </si>
  <si>
    <t>4620012440630</t>
  </si>
  <si>
    <t>4620012440784</t>
  </si>
  <si>
    <t>4620012440791</t>
  </si>
  <si>
    <t>4620012440807</t>
  </si>
  <si>
    <t>4620012440814</t>
  </si>
  <si>
    <r>
      <t xml:space="preserve">Пена для чистки печей и духовок </t>
    </r>
    <r>
      <rPr>
        <b/>
        <sz val="10"/>
        <rFont val="Times New Roman"/>
        <family val="1"/>
      </rPr>
      <t>«Power» пенный ver.6.2</t>
    </r>
  </si>
  <si>
    <r>
      <t xml:space="preserve">Средство для посудомоечных машин </t>
    </r>
    <r>
      <rPr>
        <b/>
        <sz val="10"/>
        <rFont val="Times New Roman"/>
        <family val="1"/>
      </rPr>
      <t>«Softly» automatic dw Cl ver.2</t>
    </r>
  </si>
  <si>
    <r>
      <t xml:space="preserve">Моющее и отбеливающее средство </t>
    </r>
    <r>
      <rPr>
        <b/>
        <sz val="10"/>
        <rFont val="Times New Roman"/>
        <family val="1"/>
      </rPr>
      <t>«Brilliance» белизна</t>
    </r>
  </si>
  <si>
    <t>1л ПНД</t>
  </si>
  <si>
    <t>500 мл ПНД пенный распылитель</t>
  </si>
  <si>
    <r>
      <t xml:space="preserve">Хим.чистка ковров и обивки
</t>
    </r>
    <r>
      <rPr>
        <b/>
        <sz val="10"/>
        <rFont val="Times New Roman"/>
        <family val="1"/>
      </rPr>
      <t>Brilliance Vin</t>
    </r>
  </si>
  <si>
    <t>Пена для чистки ковровых покрытий на основе ПАВ без энзимов. Удаляет въевшуюся грязь, песок, почвенные и атмосферные загрязнения, сально-жировые пятна. Пенный триггер создает обильную пену.</t>
  </si>
  <si>
    <t>500мл ПНД пенный распылитель</t>
  </si>
  <si>
    <t>Полироль Глори</t>
  </si>
  <si>
    <t>100 мл кнопочный распылитель</t>
  </si>
  <si>
    <t>Полироль для поверхностей из лакированного дерева, ДСП, стали, пластика, камня, резины. Восстанавливает цвет и придает глянцевый блеск, подобный влажной поверхности. Не содержит восков, легко наносится, экономит время и усилия</t>
  </si>
  <si>
    <t xml:space="preserve">Для устранения складок, придания свежести и антистатического эффекта на одежде. Предотвращает образование статического электричества. Придает приятных запах.
</t>
  </si>
  <si>
    <r>
      <t xml:space="preserve">Для холодильников
</t>
    </r>
    <r>
      <rPr>
        <b/>
        <sz val="10"/>
        <rFont val="Times New Roman"/>
        <family val="1"/>
      </rPr>
      <t>Brilliance fresh</t>
    </r>
  </si>
  <si>
    <t>550 мл ПНД с пенным триггер</t>
  </si>
  <si>
    <t>550 мл ПНД с триггером</t>
  </si>
  <si>
    <t>Мягкое слабощелочное жидкое моющее средство, предназначеное для мытья холодильников, морозильных камер и другого подобного оборудования предназначенного для хранения упакованных продуктов питания. Средство легко справляется со сложными и засохшими загрязнениями, освежает цвет покрытий, способствует удалению специфических запахов, обладает дез.эффектом.</t>
  </si>
  <si>
    <t>500мл ПНД распылитель</t>
  </si>
  <si>
    <r>
      <t xml:space="preserve">Утюжок
</t>
    </r>
    <r>
      <rPr>
        <b/>
        <sz val="10"/>
        <rFont val="Times New Roman"/>
        <family val="1"/>
      </rPr>
      <t>Millora softener ver.1.3</t>
    </r>
  </si>
  <si>
    <r>
      <t xml:space="preserve">Гель для стирки
</t>
    </r>
    <r>
      <rPr>
        <b/>
        <sz val="10"/>
        <rFont val="Times New Roman"/>
        <family val="1"/>
      </rPr>
      <t>«Lavaggio» white ver.3</t>
    </r>
  </si>
  <si>
    <t>тел/факс 8(499) 502-55-60 e-mail: sales@astronoil.ru www.astronoil.ru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</si>
</sst>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[$-FC19]d\ mmmm\ yyyy\ &quot;г.&quot;"/>
    <numFmt numFmtId="194" formatCode="#,##0.00_ ;[Red]\-#,##0.00\ 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11" xfId="0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192" fontId="14" fillId="33" borderId="0" xfId="0" applyNumberFormat="1" applyFont="1" applyFill="1" applyAlignment="1">
      <alignment horizontal="center" vertical="center"/>
    </xf>
    <xf numFmtId="0" fontId="0" fillId="34" borderId="1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2" xfId="0" applyNumberFormat="1" applyFill="1" applyBorder="1" applyAlignment="1">
      <alignment horizontal="center" vertical="center"/>
    </xf>
    <xf numFmtId="192" fontId="11" fillId="33" borderId="12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192" fontId="13" fillId="36" borderId="10" xfId="0" applyNumberFormat="1" applyFont="1" applyFill="1" applyBorder="1" applyAlignment="1">
      <alignment horizontal="center" vertical="center"/>
    </xf>
    <xf numFmtId="192" fontId="0" fillId="0" borderId="11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19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7" fillId="37" borderId="10" xfId="0" applyFont="1" applyFill="1" applyBorder="1" applyAlignment="1">
      <alignment horizontal="center" vertical="center" wrapText="1"/>
    </xf>
    <xf numFmtId="192" fontId="0" fillId="0" borderId="12" xfId="0" applyNumberFormat="1" applyFont="1" applyBorder="1" applyAlignment="1">
      <alignment horizontal="center" vertical="center"/>
    </xf>
    <xf numFmtId="192" fontId="0" fillId="0" borderId="12" xfId="0" applyNumberFormat="1" applyFont="1" applyFill="1" applyBorder="1" applyAlignment="1">
      <alignment horizontal="center" vertical="center"/>
    </xf>
    <xf numFmtId="192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192" fontId="11" fillId="33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92" fontId="0" fillId="38" borderId="11" xfId="0" applyNumberFormat="1" applyFont="1" applyFill="1" applyBorder="1" applyAlignment="1">
      <alignment horizontal="center" vertical="center"/>
    </xf>
    <xf numFmtId="192" fontId="0" fillId="38" borderId="12" xfId="0" applyNumberFormat="1" applyFont="1" applyFill="1" applyBorder="1" applyAlignment="1">
      <alignment horizontal="center" vertical="center"/>
    </xf>
    <xf numFmtId="0" fontId="11" fillId="0" borderId="16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192" fontId="0" fillId="39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left"/>
    </xf>
    <xf numFmtId="49" fontId="11" fillId="0" borderId="0" xfId="0" applyNumberFormat="1" applyFont="1" applyFill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justify" wrapText="1"/>
    </xf>
    <xf numFmtId="0" fontId="0" fillId="34" borderId="0" xfId="0" applyFill="1" applyBorder="1" applyAlignment="1">
      <alignment horizontal="left" vertical="justify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jpe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Relationship Id="rId7" Type="http://schemas.openxmlformats.org/officeDocument/2006/relationships/image" Target="../media/image19.png" /><Relationship Id="rId8" Type="http://schemas.openxmlformats.org/officeDocument/2006/relationships/image" Target="../media/image20.png" /><Relationship Id="rId9" Type="http://schemas.openxmlformats.org/officeDocument/2006/relationships/image" Target="../media/image3.png" /><Relationship Id="rId10" Type="http://schemas.openxmlformats.org/officeDocument/2006/relationships/image" Target="../media/image21.png" /><Relationship Id="rId11" Type="http://schemas.openxmlformats.org/officeDocument/2006/relationships/image" Target="../media/image22.png" /><Relationship Id="rId12" Type="http://schemas.openxmlformats.org/officeDocument/2006/relationships/image" Target="../media/image23.png" /><Relationship Id="rId13" Type="http://schemas.openxmlformats.org/officeDocument/2006/relationships/image" Target="../media/image24.png" /><Relationship Id="rId14" Type="http://schemas.openxmlformats.org/officeDocument/2006/relationships/image" Target="../media/image25.png" /><Relationship Id="rId15" Type="http://schemas.openxmlformats.org/officeDocument/2006/relationships/image" Target="../media/image26.png" /><Relationship Id="rId16" Type="http://schemas.openxmlformats.org/officeDocument/2006/relationships/image" Target="../media/image27.png" /><Relationship Id="rId17" Type="http://schemas.openxmlformats.org/officeDocument/2006/relationships/image" Target="../media/image12.png" /><Relationship Id="rId18" Type="http://schemas.openxmlformats.org/officeDocument/2006/relationships/image" Target="../media/image28.png" /><Relationship Id="rId19" Type="http://schemas.openxmlformats.org/officeDocument/2006/relationships/image" Target="../media/image2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16.jpeg" /><Relationship Id="rId3" Type="http://schemas.openxmlformats.org/officeDocument/2006/relationships/image" Target="../media/image31.png" /><Relationship Id="rId4" Type="http://schemas.openxmlformats.org/officeDocument/2006/relationships/image" Target="../media/image32.png" /><Relationship Id="rId5" Type="http://schemas.openxmlformats.org/officeDocument/2006/relationships/image" Target="../media/image3.png" /><Relationship Id="rId6" Type="http://schemas.openxmlformats.org/officeDocument/2006/relationships/image" Target="../media/image33.png" /><Relationship Id="rId7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6.png" /><Relationship Id="rId4" Type="http://schemas.openxmlformats.org/officeDocument/2006/relationships/image" Target="../media/image37.png" /><Relationship Id="rId5" Type="http://schemas.openxmlformats.org/officeDocument/2006/relationships/image" Target="../media/image38.png" /><Relationship Id="rId6" Type="http://schemas.openxmlformats.org/officeDocument/2006/relationships/image" Target="../media/image16.jpeg" /><Relationship Id="rId7" Type="http://schemas.openxmlformats.org/officeDocument/2006/relationships/image" Target="../media/image39.png" /><Relationship Id="rId8" Type="http://schemas.openxmlformats.org/officeDocument/2006/relationships/image" Target="../media/image40.png" /><Relationship Id="rId9" Type="http://schemas.openxmlformats.org/officeDocument/2006/relationships/image" Target="../media/image12.png" /><Relationship Id="rId10" Type="http://schemas.openxmlformats.org/officeDocument/2006/relationships/image" Target="../media/image41.png" /><Relationship Id="rId11" Type="http://schemas.openxmlformats.org/officeDocument/2006/relationships/image" Target="../media/image42.png" /><Relationship Id="rId12" Type="http://schemas.openxmlformats.org/officeDocument/2006/relationships/image" Target="../media/image4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Relationship Id="rId3" Type="http://schemas.openxmlformats.org/officeDocument/2006/relationships/image" Target="../media/image46.png" /><Relationship Id="rId4" Type="http://schemas.openxmlformats.org/officeDocument/2006/relationships/image" Target="../media/image47.png" /><Relationship Id="rId5" Type="http://schemas.openxmlformats.org/officeDocument/2006/relationships/image" Target="../media/image48.png" /><Relationship Id="rId6" Type="http://schemas.openxmlformats.org/officeDocument/2006/relationships/image" Target="../media/image49.png" /><Relationship Id="rId7" Type="http://schemas.openxmlformats.org/officeDocument/2006/relationships/image" Target="../media/image50.png" /><Relationship Id="rId8" Type="http://schemas.openxmlformats.org/officeDocument/2006/relationships/image" Target="../media/image16.jpeg" /><Relationship Id="rId9" Type="http://schemas.openxmlformats.org/officeDocument/2006/relationships/image" Target="../media/image3.png" /><Relationship Id="rId10" Type="http://schemas.openxmlformats.org/officeDocument/2006/relationships/image" Target="../media/image51.png" /><Relationship Id="rId11" Type="http://schemas.openxmlformats.org/officeDocument/2006/relationships/image" Target="../media/image52.png" /><Relationship Id="rId12" Type="http://schemas.openxmlformats.org/officeDocument/2006/relationships/image" Target="../media/image53.png" /><Relationship Id="rId13" Type="http://schemas.openxmlformats.org/officeDocument/2006/relationships/image" Target="../media/image54.png" /><Relationship Id="rId14" Type="http://schemas.openxmlformats.org/officeDocument/2006/relationships/image" Target="../media/image55.png" /><Relationship Id="rId15" Type="http://schemas.openxmlformats.org/officeDocument/2006/relationships/image" Target="../media/image12.png" /><Relationship Id="rId16" Type="http://schemas.openxmlformats.org/officeDocument/2006/relationships/image" Target="../media/image56.png" /><Relationship Id="rId17" Type="http://schemas.openxmlformats.org/officeDocument/2006/relationships/image" Target="../media/image57.png" /><Relationship Id="rId18" Type="http://schemas.openxmlformats.org/officeDocument/2006/relationships/image" Target="../media/image58.png" /><Relationship Id="rId19" Type="http://schemas.openxmlformats.org/officeDocument/2006/relationships/image" Target="../media/image59.png" /><Relationship Id="rId20" Type="http://schemas.openxmlformats.org/officeDocument/2006/relationships/image" Target="../media/image6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1" name="Line 48"/>
        <xdr:cNvSpPr>
          <a:spLocks/>
        </xdr:cNvSpPr>
      </xdr:nvSpPr>
      <xdr:spPr>
        <a:xfrm flipV="1">
          <a:off x="1743075" y="266700"/>
          <a:ext cx="826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2" name="Line 49"/>
        <xdr:cNvSpPr>
          <a:spLocks/>
        </xdr:cNvSpPr>
      </xdr:nvSpPr>
      <xdr:spPr>
        <a:xfrm flipV="1">
          <a:off x="1743075" y="266700"/>
          <a:ext cx="826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1</xdr:row>
      <xdr:rowOff>0</xdr:rowOff>
    </xdr:from>
    <xdr:to>
      <xdr:col>7</xdr:col>
      <xdr:colOff>3762375</xdr:colOff>
      <xdr:row>1</xdr:row>
      <xdr:rowOff>0</xdr:rowOff>
    </xdr:to>
    <xdr:sp>
      <xdr:nvSpPr>
        <xdr:cNvPr id="3" name="Line 51"/>
        <xdr:cNvSpPr>
          <a:spLocks/>
        </xdr:cNvSpPr>
      </xdr:nvSpPr>
      <xdr:spPr>
        <a:xfrm flipV="1">
          <a:off x="1943100" y="266700"/>
          <a:ext cx="826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6</xdr:row>
      <xdr:rowOff>47625</xdr:rowOff>
    </xdr:from>
    <xdr:to>
      <xdr:col>0</xdr:col>
      <xdr:colOff>504825</xdr:colOff>
      <xdr:row>6</xdr:row>
      <xdr:rowOff>628650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383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47625</xdr:rowOff>
    </xdr:from>
    <xdr:to>
      <xdr:col>0</xdr:col>
      <xdr:colOff>504825</xdr:colOff>
      <xdr:row>7</xdr:row>
      <xdr:rowOff>628650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9051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</xdr:row>
      <xdr:rowOff>47625</xdr:rowOff>
    </xdr:from>
    <xdr:to>
      <xdr:col>0</xdr:col>
      <xdr:colOff>504825</xdr:colOff>
      <xdr:row>8</xdr:row>
      <xdr:rowOff>628650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5718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</xdr:row>
      <xdr:rowOff>47625</xdr:rowOff>
    </xdr:from>
    <xdr:to>
      <xdr:col>0</xdr:col>
      <xdr:colOff>504825</xdr:colOff>
      <xdr:row>9</xdr:row>
      <xdr:rowOff>628650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2386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47625</xdr:rowOff>
    </xdr:from>
    <xdr:to>
      <xdr:col>0</xdr:col>
      <xdr:colOff>504825</xdr:colOff>
      <xdr:row>10</xdr:row>
      <xdr:rowOff>628650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49053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11</xdr:row>
      <xdr:rowOff>47625</xdr:rowOff>
    </xdr:from>
    <xdr:to>
      <xdr:col>0</xdr:col>
      <xdr:colOff>504825</xdr:colOff>
      <xdr:row>11</xdr:row>
      <xdr:rowOff>628650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55721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</xdr:row>
      <xdr:rowOff>47625</xdr:rowOff>
    </xdr:from>
    <xdr:to>
      <xdr:col>0</xdr:col>
      <xdr:colOff>504825</xdr:colOff>
      <xdr:row>15</xdr:row>
      <xdr:rowOff>628650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82391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47625</xdr:rowOff>
    </xdr:from>
    <xdr:to>
      <xdr:col>0</xdr:col>
      <xdr:colOff>504825</xdr:colOff>
      <xdr:row>14</xdr:row>
      <xdr:rowOff>628650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75723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47625</xdr:rowOff>
    </xdr:from>
    <xdr:to>
      <xdr:col>0</xdr:col>
      <xdr:colOff>504825</xdr:colOff>
      <xdr:row>13</xdr:row>
      <xdr:rowOff>628650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6905625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47625</xdr:rowOff>
    </xdr:from>
    <xdr:to>
      <xdr:col>0</xdr:col>
      <xdr:colOff>514350</xdr:colOff>
      <xdr:row>5</xdr:row>
      <xdr:rowOff>628650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1571625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</xdr:row>
      <xdr:rowOff>38100</xdr:rowOff>
    </xdr:from>
    <xdr:to>
      <xdr:col>0</xdr:col>
      <xdr:colOff>514350</xdr:colOff>
      <xdr:row>16</xdr:row>
      <xdr:rowOff>647700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889635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</xdr:row>
      <xdr:rowOff>9525</xdr:rowOff>
    </xdr:from>
    <xdr:to>
      <xdr:col>0</xdr:col>
      <xdr:colOff>514350</xdr:colOff>
      <xdr:row>12</xdr:row>
      <xdr:rowOff>657225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6200775"/>
          <a:ext cx="428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514350</xdr:colOff>
      <xdr:row>3</xdr:row>
      <xdr:rowOff>28575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57150"/>
          <a:ext cx="1123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0</xdr:rowOff>
    </xdr:from>
    <xdr:to>
      <xdr:col>0</xdr:col>
      <xdr:colOff>495300</xdr:colOff>
      <xdr:row>5</xdr:row>
      <xdr:rowOff>619125</xdr:rowOff>
    </xdr:to>
    <xdr:pic>
      <xdr:nvPicPr>
        <xdr:cNvPr id="1" name="Picture 42" descr="1349169887_brilliance 47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0"/>
          <a:ext cx="419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419100</xdr:colOff>
      <xdr:row>16</xdr:row>
      <xdr:rowOff>0</xdr:rowOff>
    </xdr:to>
    <xdr:pic>
      <xdr:nvPicPr>
        <xdr:cNvPr id="2" name="Picture 46" descr="1349169824_cristal 47x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10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21</xdr:row>
      <xdr:rowOff>38100</xdr:rowOff>
    </xdr:from>
    <xdr:to>
      <xdr:col>0</xdr:col>
      <xdr:colOff>495300</xdr:colOff>
      <xdr:row>21</xdr:row>
      <xdr:rowOff>647700</xdr:rowOff>
    </xdr:to>
    <xdr:pic>
      <xdr:nvPicPr>
        <xdr:cNvPr id="3" name="Picture 48" descr="Shine incrust 1л 47x70hx72d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2458700"/>
          <a:ext cx="419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923925</xdr:colOff>
      <xdr:row>0</xdr:row>
      <xdr:rowOff>0</xdr:rowOff>
    </xdr:to>
    <xdr:pic>
      <xdr:nvPicPr>
        <xdr:cNvPr id="4" name="Picture 69" descr="Логотип Астрон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5" name="Line 70"/>
        <xdr:cNvSpPr>
          <a:spLocks/>
        </xdr:cNvSpPr>
      </xdr:nvSpPr>
      <xdr:spPr>
        <a:xfrm flipV="1">
          <a:off x="1314450" y="0"/>
          <a:ext cx="883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6" name="Line 74"/>
        <xdr:cNvSpPr>
          <a:spLocks/>
        </xdr:cNvSpPr>
      </xdr:nvSpPr>
      <xdr:spPr>
        <a:xfrm flipV="1">
          <a:off x="1743075" y="266700"/>
          <a:ext cx="814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7" name="Line 75"/>
        <xdr:cNvSpPr>
          <a:spLocks/>
        </xdr:cNvSpPr>
      </xdr:nvSpPr>
      <xdr:spPr>
        <a:xfrm flipV="1">
          <a:off x="1743075" y="266700"/>
          <a:ext cx="814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8" name="Line 76"/>
        <xdr:cNvSpPr>
          <a:spLocks/>
        </xdr:cNvSpPr>
      </xdr:nvSpPr>
      <xdr:spPr>
        <a:xfrm flipV="1">
          <a:off x="1743075" y="266700"/>
          <a:ext cx="814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9" name="Line 77"/>
        <xdr:cNvSpPr>
          <a:spLocks/>
        </xdr:cNvSpPr>
      </xdr:nvSpPr>
      <xdr:spPr>
        <a:xfrm flipV="1">
          <a:off x="1981200" y="266700"/>
          <a:ext cx="814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9</xdr:row>
      <xdr:rowOff>38100</xdr:rowOff>
    </xdr:from>
    <xdr:to>
      <xdr:col>0</xdr:col>
      <xdr:colOff>495300</xdr:colOff>
      <xdr:row>9</xdr:row>
      <xdr:rowOff>647700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422910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</xdr:row>
      <xdr:rowOff>47625</xdr:rowOff>
    </xdr:from>
    <xdr:to>
      <xdr:col>0</xdr:col>
      <xdr:colOff>485775</xdr:colOff>
      <xdr:row>6</xdr:row>
      <xdr:rowOff>628650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22383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</xdr:row>
      <xdr:rowOff>47625</xdr:rowOff>
    </xdr:from>
    <xdr:to>
      <xdr:col>0</xdr:col>
      <xdr:colOff>485775</xdr:colOff>
      <xdr:row>7</xdr:row>
      <xdr:rowOff>628650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29051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</xdr:row>
      <xdr:rowOff>47625</xdr:rowOff>
    </xdr:from>
    <xdr:to>
      <xdr:col>0</xdr:col>
      <xdr:colOff>485775</xdr:colOff>
      <xdr:row>8</xdr:row>
      <xdr:rowOff>628650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35718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</xdr:row>
      <xdr:rowOff>47625</xdr:rowOff>
    </xdr:from>
    <xdr:to>
      <xdr:col>0</xdr:col>
      <xdr:colOff>485775</xdr:colOff>
      <xdr:row>12</xdr:row>
      <xdr:rowOff>628650</xdr:rowOff>
    </xdr:to>
    <xdr:pic>
      <xdr:nvPicPr>
        <xdr:cNvPr id="14" name="Рисунок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62388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85725</xdr:rowOff>
    </xdr:from>
    <xdr:to>
      <xdr:col>0</xdr:col>
      <xdr:colOff>485775</xdr:colOff>
      <xdr:row>14</xdr:row>
      <xdr:rowOff>666750</xdr:rowOff>
    </xdr:to>
    <xdr:pic>
      <xdr:nvPicPr>
        <xdr:cNvPr id="15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76104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</xdr:row>
      <xdr:rowOff>85725</xdr:rowOff>
    </xdr:from>
    <xdr:to>
      <xdr:col>0</xdr:col>
      <xdr:colOff>485775</xdr:colOff>
      <xdr:row>15</xdr:row>
      <xdr:rowOff>666750</xdr:rowOff>
    </xdr:to>
    <xdr:pic>
      <xdr:nvPicPr>
        <xdr:cNvPr id="16" name="Рисунок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" y="83534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</xdr:row>
      <xdr:rowOff>85725</xdr:rowOff>
    </xdr:from>
    <xdr:to>
      <xdr:col>0</xdr:col>
      <xdr:colOff>485775</xdr:colOff>
      <xdr:row>16</xdr:row>
      <xdr:rowOff>666750</xdr:rowOff>
    </xdr:to>
    <xdr:pic>
      <xdr:nvPicPr>
        <xdr:cNvPr id="17" name="Рисунок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90963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17</xdr:row>
      <xdr:rowOff>28575</xdr:rowOff>
    </xdr:from>
    <xdr:to>
      <xdr:col>0</xdr:col>
      <xdr:colOff>485775</xdr:colOff>
      <xdr:row>17</xdr:row>
      <xdr:rowOff>609600</xdr:rowOff>
    </xdr:to>
    <xdr:pic>
      <xdr:nvPicPr>
        <xdr:cNvPr id="18" name="Рисунок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97821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18</xdr:row>
      <xdr:rowOff>38100</xdr:rowOff>
    </xdr:from>
    <xdr:to>
      <xdr:col>0</xdr:col>
      <xdr:colOff>485775</xdr:colOff>
      <xdr:row>18</xdr:row>
      <xdr:rowOff>619125</xdr:rowOff>
    </xdr:to>
    <xdr:pic>
      <xdr:nvPicPr>
        <xdr:cNvPr id="19" name="Рисунок 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1045845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</xdr:row>
      <xdr:rowOff>28575</xdr:rowOff>
    </xdr:from>
    <xdr:to>
      <xdr:col>0</xdr:col>
      <xdr:colOff>485775</xdr:colOff>
      <xdr:row>19</xdr:row>
      <xdr:rowOff>609600</xdr:rowOff>
    </xdr:to>
    <xdr:pic>
      <xdr:nvPicPr>
        <xdr:cNvPr id="20" name="Рисунок 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0" y="111156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47625</xdr:rowOff>
    </xdr:from>
    <xdr:to>
      <xdr:col>0</xdr:col>
      <xdr:colOff>504825</xdr:colOff>
      <xdr:row>13</xdr:row>
      <xdr:rowOff>619125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6905625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514350</xdr:colOff>
      <xdr:row>3</xdr:row>
      <xdr:rowOff>38100</xdr:rowOff>
    </xdr:to>
    <xdr:pic>
      <xdr:nvPicPr>
        <xdr:cNvPr id="22" name="Рисунок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57150"/>
          <a:ext cx="112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20</xdr:row>
      <xdr:rowOff>47625</xdr:rowOff>
    </xdr:from>
    <xdr:to>
      <xdr:col>0</xdr:col>
      <xdr:colOff>495300</xdr:colOff>
      <xdr:row>20</xdr:row>
      <xdr:rowOff>638175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775" y="11801475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10</xdr:row>
      <xdr:rowOff>400050</xdr:rowOff>
    </xdr:from>
    <xdr:to>
      <xdr:col>0</xdr:col>
      <xdr:colOff>523875</xdr:colOff>
      <xdr:row>11</xdr:row>
      <xdr:rowOff>333375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3350" y="5257800"/>
          <a:ext cx="390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47625</xdr:rowOff>
    </xdr:from>
    <xdr:to>
      <xdr:col>0</xdr:col>
      <xdr:colOff>504825</xdr:colOff>
      <xdr:row>5</xdr:row>
      <xdr:rowOff>619125</xdr:rowOff>
    </xdr:to>
    <xdr:pic>
      <xdr:nvPicPr>
        <xdr:cNvPr id="1" name="Picture 13" descr="1348603518_silken 47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716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11</xdr:row>
      <xdr:rowOff>47625</xdr:rowOff>
    </xdr:from>
    <xdr:to>
      <xdr:col>0</xdr:col>
      <xdr:colOff>495300</xdr:colOff>
      <xdr:row>11</xdr:row>
      <xdr:rowOff>619125</xdr:rowOff>
    </xdr:to>
    <xdr:pic>
      <xdr:nvPicPr>
        <xdr:cNvPr id="2" name="Picture 16" descr="1348603518_silken 47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7685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923925</xdr:colOff>
      <xdr:row>0</xdr:row>
      <xdr:rowOff>0</xdr:rowOff>
    </xdr:to>
    <xdr:pic>
      <xdr:nvPicPr>
        <xdr:cNvPr id="3" name="Picture 33" descr="Логотип Астрон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 flipV="1">
          <a:off x="1314450" y="0"/>
          <a:ext cx="882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5" name="Line 38"/>
        <xdr:cNvSpPr>
          <a:spLocks/>
        </xdr:cNvSpPr>
      </xdr:nvSpPr>
      <xdr:spPr>
        <a:xfrm flipV="1">
          <a:off x="1743075" y="266700"/>
          <a:ext cx="812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6" name="Line 39"/>
        <xdr:cNvSpPr>
          <a:spLocks/>
        </xdr:cNvSpPr>
      </xdr:nvSpPr>
      <xdr:spPr>
        <a:xfrm flipV="1">
          <a:off x="1743075" y="266700"/>
          <a:ext cx="812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7" name="Line 40"/>
        <xdr:cNvSpPr>
          <a:spLocks/>
        </xdr:cNvSpPr>
      </xdr:nvSpPr>
      <xdr:spPr>
        <a:xfrm flipV="1">
          <a:off x="1743075" y="266700"/>
          <a:ext cx="812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8" name="Line 41"/>
        <xdr:cNvSpPr>
          <a:spLocks/>
        </xdr:cNvSpPr>
      </xdr:nvSpPr>
      <xdr:spPr>
        <a:xfrm flipV="1">
          <a:off x="1981200" y="266700"/>
          <a:ext cx="812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6</xdr:row>
      <xdr:rowOff>85725</xdr:rowOff>
    </xdr:from>
    <xdr:to>
      <xdr:col>0</xdr:col>
      <xdr:colOff>504825</xdr:colOff>
      <xdr:row>6</xdr:row>
      <xdr:rowOff>666750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764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76200</xdr:rowOff>
    </xdr:from>
    <xdr:to>
      <xdr:col>0</xdr:col>
      <xdr:colOff>609600</xdr:colOff>
      <xdr:row>10</xdr:row>
      <xdr:rowOff>428625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4314825"/>
          <a:ext cx="600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47625</xdr:rowOff>
    </xdr:from>
    <xdr:to>
      <xdr:col>0</xdr:col>
      <xdr:colOff>504825</xdr:colOff>
      <xdr:row>12</xdr:row>
      <xdr:rowOff>628650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594360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219075</xdr:rowOff>
    </xdr:from>
    <xdr:to>
      <xdr:col>0</xdr:col>
      <xdr:colOff>609600</xdr:colOff>
      <xdr:row>8</xdr:row>
      <xdr:rowOff>438150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3124200"/>
          <a:ext cx="600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514350</xdr:colOff>
      <xdr:row>3</xdr:row>
      <xdr:rowOff>28575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7150"/>
          <a:ext cx="1123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19050</xdr:rowOff>
    </xdr:from>
    <xdr:to>
      <xdr:col>0</xdr:col>
      <xdr:colOff>514350</xdr:colOff>
      <xdr:row>7</xdr:row>
      <xdr:rowOff>647700</xdr:rowOff>
    </xdr:to>
    <xdr:pic>
      <xdr:nvPicPr>
        <xdr:cNvPr id="1" name="Picture 18" descr="SHINE simple 500мл 47x70h 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86075"/>
          <a:ext cx="419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8</xdr:row>
      <xdr:rowOff>19050</xdr:rowOff>
    </xdr:from>
    <xdr:to>
      <xdr:col>0</xdr:col>
      <xdr:colOff>409575</xdr:colOff>
      <xdr:row>8</xdr:row>
      <xdr:rowOff>638175</xdr:rowOff>
    </xdr:to>
    <xdr:pic>
      <xdr:nvPicPr>
        <xdr:cNvPr id="2" name="Picture 19" descr="Shine strong 0,75л 24х70х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552825"/>
          <a:ext cx="209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13</xdr:row>
      <xdr:rowOff>57150</xdr:rowOff>
    </xdr:from>
    <xdr:to>
      <xdr:col>0</xdr:col>
      <xdr:colOff>390525</xdr:colOff>
      <xdr:row>13</xdr:row>
      <xdr:rowOff>638175</xdr:rowOff>
    </xdr:to>
    <xdr:pic>
      <xdr:nvPicPr>
        <xdr:cNvPr id="3" name="Picture 22" descr="Power tube premium 0,5л 22x70x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334125"/>
          <a:ext cx="171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14</xdr:row>
      <xdr:rowOff>38100</xdr:rowOff>
    </xdr:from>
    <xdr:to>
      <xdr:col>0</xdr:col>
      <xdr:colOff>390525</xdr:colOff>
      <xdr:row>14</xdr:row>
      <xdr:rowOff>619125</xdr:rowOff>
    </xdr:to>
    <xdr:pic>
      <xdr:nvPicPr>
        <xdr:cNvPr id="4" name="Picture 23" descr="Power tube 0,5л 22x70x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6981825"/>
          <a:ext cx="171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15</xdr:row>
      <xdr:rowOff>38100</xdr:rowOff>
    </xdr:from>
    <xdr:to>
      <xdr:col>0</xdr:col>
      <xdr:colOff>390525</xdr:colOff>
      <xdr:row>15</xdr:row>
      <xdr:rowOff>619125</xdr:rowOff>
    </xdr:to>
    <xdr:pic>
      <xdr:nvPicPr>
        <xdr:cNvPr id="5" name="Picture 24" descr="Power tube simple 0,5л 22x70x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7648575"/>
          <a:ext cx="171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923925</xdr:colOff>
      <xdr:row>0</xdr:row>
      <xdr:rowOff>0</xdr:rowOff>
    </xdr:to>
    <xdr:pic>
      <xdr:nvPicPr>
        <xdr:cNvPr id="6" name="Picture 33" descr="Логотип Астрон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7" name="Line 34"/>
        <xdr:cNvSpPr>
          <a:spLocks/>
        </xdr:cNvSpPr>
      </xdr:nvSpPr>
      <xdr:spPr>
        <a:xfrm flipV="1">
          <a:off x="1314450" y="0"/>
          <a:ext cx="887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8" name="Line 38"/>
        <xdr:cNvSpPr>
          <a:spLocks/>
        </xdr:cNvSpPr>
      </xdr:nvSpPr>
      <xdr:spPr>
        <a:xfrm flipV="1">
          <a:off x="1743075" y="266700"/>
          <a:ext cx="818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9" name="Line 39"/>
        <xdr:cNvSpPr>
          <a:spLocks/>
        </xdr:cNvSpPr>
      </xdr:nvSpPr>
      <xdr:spPr>
        <a:xfrm flipV="1">
          <a:off x="1743075" y="266700"/>
          <a:ext cx="818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10" name="Line 40"/>
        <xdr:cNvSpPr>
          <a:spLocks/>
        </xdr:cNvSpPr>
      </xdr:nvSpPr>
      <xdr:spPr>
        <a:xfrm flipV="1">
          <a:off x="1743075" y="266700"/>
          <a:ext cx="818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Line 41"/>
        <xdr:cNvSpPr>
          <a:spLocks/>
        </xdr:cNvSpPr>
      </xdr:nvSpPr>
      <xdr:spPr>
        <a:xfrm flipV="1">
          <a:off x="1981200" y="266700"/>
          <a:ext cx="818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5</xdr:row>
      <xdr:rowOff>38100</xdr:rowOff>
    </xdr:from>
    <xdr:to>
      <xdr:col>0</xdr:col>
      <xdr:colOff>495300</xdr:colOff>
      <xdr:row>5</xdr:row>
      <xdr:rowOff>619125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1571625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47625</xdr:rowOff>
    </xdr:from>
    <xdr:to>
      <xdr:col>0</xdr:col>
      <xdr:colOff>495300</xdr:colOff>
      <xdr:row>10</xdr:row>
      <xdr:rowOff>628650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9149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514350</xdr:colOff>
      <xdr:row>3</xdr:row>
      <xdr:rowOff>47625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85725"/>
          <a:ext cx="1123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11</xdr:row>
      <xdr:rowOff>76200</xdr:rowOff>
    </xdr:from>
    <xdr:to>
      <xdr:col>0</xdr:col>
      <xdr:colOff>514350</xdr:colOff>
      <xdr:row>12</xdr:row>
      <xdr:rowOff>285750</xdr:rowOff>
    </xdr:to>
    <xdr:pic>
      <xdr:nvPicPr>
        <xdr:cNvPr id="15" name="Picture 21" descr="Power гпх 47х70х72 (1)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5610225"/>
          <a:ext cx="400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</xdr:row>
      <xdr:rowOff>38100</xdr:rowOff>
    </xdr:from>
    <xdr:to>
      <xdr:col>0</xdr:col>
      <xdr:colOff>495300</xdr:colOff>
      <xdr:row>6</xdr:row>
      <xdr:rowOff>628650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2238375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</xdr:row>
      <xdr:rowOff>47625</xdr:rowOff>
    </xdr:from>
    <xdr:to>
      <xdr:col>0</xdr:col>
      <xdr:colOff>514350</xdr:colOff>
      <xdr:row>9</xdr:row>
      <xdr:rowOff>638175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" y="4248150"/>
          <a:ext cx="400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47625</xdr:rowOff>
    </xdr:from>
    <xdr:to>
      <xdr:col>0</xdr:col>
      <xdr:colOff>533400</xdr:colOff>
      <xdr:row>5</xdr:row>
      <xdr:rowOff>619125</xdr:rowOff>
    </xdr:to>
    <xdr:pic>
      <xdr:nvPicPr>
        <xdr:cNvPr id="1" name="Picture 25" descr="Lavaggio color конц 1л 47x70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7162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6</xdr:row>
      <xdr:rowOff>38100</xdr:rowOff>
    </xdr:from>
    <xdr:to>
      <xdr:col>0</xdr:col>
      <xdr:colOff>514350</xdr:colOff>
      <xdr:row>6</xdr:row>
      <xdr:rowOff>619125</xdr:rowOff>
    </xdr:to>
    <xdr:pic>
      <xdr:nvPicPr>
        <xdr:cNvPr id="2" name="Picture 26" descr="Lavaggio color 1л 47x70x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228850"/>
          <a:ext cx="400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7</xdr:row>
      <xdr:rowOff>38100</xdr:rowOff>
    </xdr:from>
    <xdr:to>
      <xdr:col>0</xdr:col>
      <xdr:colOff>523875</xdr:colOff>
      <xdr:row>7</xdr:row>
      <xdr:rowOff>619125</xdr:rowOff>
    </xdr:to>
    <xdr:pic>
      <xdr:nvPicPr>
        <xdr:cNvPr id="3" name="Picture 27" descr="Lavaggio black 1л 47x70hx72d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8860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9</xdr:row>
      <xdr:rowOff>47625</xdr:rowOff>
    </xdr:from>
    <xdr:to>
      <xdr:col>0</xdr:col>
      <xdr:colOff>523875</xdr:colOff>
      <xdr:row>9</xdr:row>
      <xdr:rowOff>619125</xdr:rowOff>
    </xdr:to>
    <xdr:pic>
      <xdr:nvPicPr>
        <xdr:cNvPr id="4" name="Picture 28" descr="Lavaggio silk&amp;wool 1л 47x70hx72dp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422910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13</xdr:row>
      <xdr:rowOff>28575</xdr:rowOff>
    </xdr:from>
    <xdr:to>
      <xdr:col>0</xdr:col>
      <xdr:colOff>523875</xdr:colOff>
      <xdr:row>13</xdr:row>
      <xdr:rowOff>657225</xdr:rowOff>
    </xdr:to>
    <xdr:pic>
      <xdr:nvPicPr>
        <xdr:cNvPr id="5" name="Picture 29" descr="Brilliance O2 1л 47x70hx72dp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6877050"/>
          <a:ext cx="419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14</xdr:row>
      <xdr:rowOff>47625</xdr:rowOff>
    </xdr:from>
    <xdr:to>
      <xdr:col>0</xdr:col>
      <xdr:colOff>466725</xdr:colOff>
      <xdr:row>14</xdr:row>
      <xdr:rowOff>619125</xdr:rowOff>
    </xdr:to>
    <xdr:pic>
      <xdr:nvPicPr>
        <xdr:cNvPr id="6" name="Picture 30" descr="Brilliance whiteness 1л 37x70x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7562850"/>
          <a:ext cx="304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22</xdr:row>
      <xdr:rowOff>28575</xdr:rowOff>
    </xdr:from>
    <xdr:to>
      <xdr:col>0</xdr:col>
      <xdr:colOff>523875</xdr:colOff>
      <xdr:row>22</xdr:row>
      <xdr:rowOff>609600</xdr:rowOff>
    </xdr:to>
    <xdr:pic>
      <xdr:nvPicPr>
        <xdr:cNvPr id="7" name="Picture 32" descr="BRILLIANCE gum 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283970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923925</xdr:colOff>
      <xdr:row>0</xdr:row>
      <xdr:rowOff>0</xdr:rowOff>
    </xdr:to>
    <xdr:pic>
      <xdr:nvPicPr>
        <xdr:cNvPr id="8" name="Picture 33" descr="Логотип Астрон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9" name="Line 34"/>
        <xdr:cNvSpPr>
          <a:spLocks/>
        </xdr:cNvSpPr>
      </xdr:nvSpPr>
      <xdr:spPr>
        <a:xfrm flipV="1">
          <a:off x="1314450" y="0"/>
          <a:ext cx="885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10" name="Line 38"/>
        <xdr:cNvSpPr>
          <a:spLocks/>
        </xdr:cNvSpPr>
      </xdr:nvSpPr>
      <xdr:spPr>
        <a:xfrm flipV="1">
          <a:off x="1743075" y="266700"/>
          <a:ext cx="816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11" name="Line 39"/>
        <xdr:cNvSpPr>
          <a:spLocks/>
        </xdr:cNvSpPr>
      </xdr:nvSpPr>
      <xdr:spPr>
        <a:xfrm flipV="1">
          <a:off x="1743075" y="266700"/>
          <a:ext cx="816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</xdr:row>
      <xdr:rowOff>0</xdr:rowOff>
    </xdr:from>
    <xdr:to>
      <xdr:col>7</xdr:col>
      <xdr:colOff>3562350</xdr:colOff>
      <xdr:row>1</xdr:row>
      <xdr:rowOff>0</xdr:rowOff>
    </xdr:to>
    <xdr:sp>
      <xdr:nvSpPr>
        <xdr:cNvPr id="12" name="Line 40"/>
        <xdr:cNvSpPr>
          <a:spLocks/>
        </xdr:cNvSpPr>
      </xdr:nvSpPr>
      <xdr:spPr>
        <a:xfrm flipV="1">
          <a:off x="1743075" y="266700"/>
          <a:ext cx="816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1981200" y="266700"/>
          <a:ext cx="816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10</xdr:row>
      <xdr:rowOff>47625</xdr:rowOff>
    </xdr:from>
    <xdr:to>
      <xdr:col>0</xdr:col>
      <xdr:colOff>514350</xdr:colOff>
      <xdr:row>10</xdr:row>
      <xdr:rowOff>628650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489585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47625</xdr:rowOff>
    </xdr:from>
    <xdr:to>
      <xdr:col>0</xdr:col>
      <xdr:colOff>514350</xdr:colOff>
      <xdr:row>11</xdr:row>
      <xdr:rowOff>628650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562600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17</xdr:row>
      <xdr:rowOff>276225</xdr:rowOff>
    </xdr:from>
    <xdr:to>
      <xdr:col>0</xdr:col>
      <xdr:colOff>533400</xdr:colOff>
      <xdr:row>18</xdr:row>
      <xdr:rowOff>238125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9867900"/>
          <a:ext cx="428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57150</xdr:rowOff>
    </xdr:from>
    <xdr:to>
      <xdr:col>0</xdr:col>
      <xdr:colOff>514350</xdr:colOff>
      <xdr:row>19</xdr:row>
      <xdr:rowOff>638175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107918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</xdr:row>
      <xdr:rowOff>57150</xdr:rowOff>
    </xdr:from>
    <xdr:to>
      <xdr:col>0</xdr:col>
      <xdr:colOff>514350</xdr:colOff>
      <xdr:row>20</xdr:row>
      <xdr:rowOff>638175</xdr:rowOff>
    </xdr:to>
    <xdr:pic>
      <xdr:nvPicPr>
        <xdr:cNvPr id="18" name="Рисунок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149667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95250</xdr:rowOff>
    </xdr:from>
    <xdr:to>
      <xdr:col>0</xdr:col>
      <xdr:colOff>514350</xdr:colOff>
      <xdr:row>23</xdr:row>
      <xdr:rowOff>676275</xdr:rowOff>
    </xdr:to>
    <xdr:pic>
      <xdr:nvPicPr>
        <xdr:cNvPr id="19" name="Рисунок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" y="135731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695325</xdr:colOff>
      <xdr:row>3</xdr:row>
      <xdr:rowOff>19050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47625"/>
          <a:ext cx="1123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</xdr:row>
      <xdr:rowOff>57150</xdr:rowOff>
    </xdr:from>
    <xdr:to>
      <xdr:col>0</xdr:col>
      <xdr:colOff>514350</xdr:colOff>
      <xdr:row>8</xdr:row>
      <xdr:rowOff>647700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3571875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21</xdr:row>
      <xdr:rowOff>57150</xdr:rowOff>
    </xdr:from>
    <xdr:to>
      <xdr:col>0</xdr:col>
      <xdr:colOff>495300</xdr:colOff>
      <xdr:row>21</xdr:row>
      <xdr:rowOff>647700</xdr:rowOff>
    </xdr:to>
    <xdr:pic>
      <xdr:nvPicPr>
        <xdr:cNvPr id="22" name="Рисунок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775" y="12182475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38100</xdr:rowOff>
    </xdr:from>
    <xdr:to>
      <xdr:col>0</xdr:col>
      <xdr:colOff>514350</xdr:colOff>
      <xdr:row>12</xdr:row>
      <xdr:rowOff>628650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6219825"/>
          <a:ext cx="400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</xdr:row>
      <xdr:rowOff>38100</xdr:rowOff>
    </xdr:from>
    <xdr:to>
      <xdr:col>0</xdr:col>
      <xdr:colOff>514350</xdr:colOff>
      <xdr:row>15</xdr:row>
      <xdr:rowOff>628650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8220075"/>
          <a:ext cx="400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</xdr:row>
      <xdr:rowOff>95250</xdr:rowOff>
    </xdr:from>
    <xdr:to>
      <xdr:col>0</xdr:col>
      <xdr:colOff>495300</xdr:colOff>
      <xdr:row>16</xdr:row>
      <xdr:rowOff>685800</xdr:rowOff>
    </xdr:to>
    <xdr:pic>
      <xdr:nvPicPr>
        <xdr:cNvPr id="25" name="Рисунок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4775" y="8943975"/>
          <a:ext cx="390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0" zoomScaleNormal="80" zoomScalePageLayoutView="0" workbookViewId="0" topLeftCell="A1">
      <selection activeCell="G6" sqref="G6"/>
    </sheetView>
  </sheetViews>
  <sheetFormatPr defaultColWidth="9.140625" defaultRowHeight="12.75"/>
  <cols>
    <col min="1" max="1" width="9.140625" style="1" customWidth="1"/>
    <col min="2" max="2" width="22.421875" style="0" customWidth="1"/>
    <col min="3" max="3" width="13.00390625" style="0" customWidth="1"/>
    <col min="4" max="5" width="12.8515625" style="0" customWidth="1"/>
    <col min="6" max="6" width="12.57421875" style="0" customWidth="1"/>
    <col min="7" max="7" width="13.8515625" style="0" customWidth="1"/>
    <col min="8" max="8" width="57.00390625" style="0" customWidth="1"/>
    <col min="9" max="9" width="14.140625" style="0" customWidth="1"/>
    <col min="10" max="10" width="12.28125" style="0" customWidth="1"/>
    <col min="11" max="11" width="11.140625" style="0" customWidth="1"/>
    <col min="13" max="13" width="12.57421875" style="0" customWidth="1"/>
    <col min="15" max="15" width="29.7109375" style="52" customWidth="1"/>
  </cols>
  <sheetData>
    <row r="1" ht="21" thickBot="1">
      <c r="H1" s="12" t="s">
        <v>0</v>
      </c>
    </row>
    <row r="2" spans="8:15" ht="15">
      <c r="H2" s="11" t="s">
        <v>197</v>
      </c>
      <c r="I2" s="65" t="s">
        <v>63</v>
      </c>
      <c r="J2" s="66"/>
      <c r="K2" s="66"/>
      <c r="L2" s="66"/>
      <c r="M2" s="67"/>
      <c r="O2" s="64" t="s">
        <v>79</v>
      </c>
    </row>
    <row r="3" spans="2:15" ht="15">
      <c r="B3" s="13" t="s">
        <v>56</v>
      </c>
      <c r="C3" s="14">
        <v>43831</v>
      </c>
      <c r="D3" s="62"/>
      <c r="E3" s="62"/>
      <c r="F3" s="62"/>
      <c r="G3" s="62"/>
      <c r="H3" s="11"/>
      <c r="I3" s="68"/>
      <c r="J3" s="69"/>
      <c r="K3" s="69"/>
      <c r="L3" s="69"/>
      <c r="M3" s="70"/>
      <c r="O3" s="64"/>
    </row>
    <row r="4" spans="1:15" ht="16.5" customHeight="1" thickBot="1">
      <c r="A4" s="4" t="s">
        <v>1</v>
      </c>
      <c r="D4" s="5"/>
      <c r="E4" s="5"/>
      <c r="F4" s="5"/>
      <c r="G4" s="5"/>
      <c r="I4" s="71"/>
      <c r="J4" s="72"/>
      <c r="K4" s="72"/>
      <c r="L4" s="72"/>
      <c r="M4" s="73"/>
      <c r="O4" s="64"/>
    </row>
    <row r="5" spans="1:13" ht="52.5" thickBot="1">
      <c r="A5" s="6" t="s">
        <v>2</v>
      </c>
      <c r="B5" s="6" t="s">
        <v>3</v>
      </c>
      <c r="C5" s="6" t="s">
        <v>4</v>
      </c>
      <c r="D5" s="6" t="s">
        <v>163</v>
      </c>
      <c r="E5" s="6" t="s">
        <v>162</v>
      </c>
      <c r="F5" s="6" t="s">
        <v>119</v>
      </c>
      <c r="G5" s="6" t="s">
        <v>161</v>
      </c>
      <c r="H5" s="6" t="s">
        <v>5</v>
      </c>
      <c r="I5" s="29" t="s">
        <v>59</v>
      </c>
      <c r="J5" s="29" t="s">
        <v>60</v>
      </c>
      <c r="K5" s="29" t="s">
        <v>62</v>
      </c>
      <c r="L5" s="29" t="s">
        <v>61</v>
      </c>
      <c r="M5" s="29" t="s">
        <v>111</v>
      </c>
    </row>
    <row r="6" spans="1:15" ht="52.5" customHeight="1">
      <c r="A6" s="8"/>
      <c r="B6" s="8" t="s">
        <v>24</v>
      </c>
      <c r="C6" s="8" t="s">
        <v>6</v>
      </c>
      <c r="D6" s="44">
        <v>91</v>
      </c>
      <c r="E6" s="44">
        <v>66.7</v>
      </c>
      <c r="F6" s="46">
        <v>63.7</v>
      </c>
      <c r="G6" s="57">
        <v>60.65</v>
      </c>
      <c r="H6" s="8" t="s">
        <v>120</v>
      </c>
      <c r="I6" s="26">
        <v>15</v>
      </c>
      <c r="J6" s="27"/>
      <c r="K6" s="26">
        <f>8.5*J6</f>
        <v>0</v>
      </c>
      <c r="L6" s="26">
        <f>0.015497*J6</f>
        <v>0</v>
      </c>
      <c r="M6" s="28">
        <f>J6*I6*D6</f>
        <v>0</v>
      </c>
      <c r="O6" s="52" t="s">
        <v>80</v>
      </c>
    </row>
    <row r="7" spans="1:15" ht="52.5" customHeight="1">
      <c r="A7" s="8"/>
      <c r="B7" s="51" t="s">
        <v>160</v>
      </c>
      <c r="C7" s="8" t="s">
        <v>55</v>
      </c>
      <c r="D7" s="44">
        <v>72</v>
      </c>
      <c r="E7" s="45">
        <v>52.800000000000004</v>
      </c>
      <c r="F7" s="46">
        <v>50.400000000000006</v>
      </c>
      <c r="G7" s="45">
        <v>48</v>
      </c>
      <c r="H7" s="8" t="s">
        <v>121</v>
      </c>
      <c r="I7" s="17">
        <v>15</v>
      </c>
      <c r="J7" s="25"/>
      <c r="K7" s="17">
        <f>8.3*J7</f>
        <v>0</v>
      </c>
      <c r="L7" s="17">
        <f>0.0166566*J7</f>
        <v>0</v>
      </c>
      <c r="M7" s="28">
        <f>J7*I7*D7</f>
        <v>0</v>
      </c>
      <c r="O7" s="53" t="s">
        <v>176</v>
      </c>
    </row>
    <row r="8" spans="1:15" ht="52.5" customHeight="1">
      <c r="A8" s="7"/>
      <c r="B8" s="7" t="s">
        <v>25</v>
      </c>
      <c r="C8" s="7" t="s">
        <v>7</v>
      </c>
      <c r="D8" s="44">
        <v>53.1</v>
      </c>
      <c r="E8" s="45">
        <v>38.900000000000006</v>
      </c>
      <c r="F8" s="46">
        <v>37.2</v>
      </c>
      <c r="G8" s="36">
        <v>35.4</v>
      </c>
      <c r="H8" s="7" t="s">
        <v>8</v>
      </c>
      <c r="I8" s="17">
        <v>15</v>
      </c>
      <c r="J8" s="25"/>
      <c r="K8" s="20">
        <f>8.3*J8</f>
        <v>0</v>
      </c>
      <c r="L8" s="17">
        <f>0.0166566*J8</f>
        <v>0</v>
      </c>
      <c r="M8" s="28">
        <f>J8*I8*D8</f>
        <v>0</v>
      </c>
      <c r="O8" s="52" t="s">
        <v>81</v>
      </c>
    </row>
    <row r="9" spans="1:15" ht="52.5" customHeight="1">
      <c r="A9" s="7"/>
      <c r="B9" s="9" t="s">
        <v>26</v>
      </c>
      <c r="C9" s="9" t="s">
        <v>7</v>
      </c>
      <c r="D9" s="44">
        <v>41</v>
      </c>
      <c r="E9" s="45">
        <v>30</v>
      </c>
      <c r="F9" s="46">
        <v>28.700000000000003</v>
      </c>
      <c r="G9" s="36">
        <v>27.3</v>
      </c>
      <c r="H9" s="7" t="s">
        <v>122</v>
      </c>
      <c r="I9" s="17">
        <v>15</v>
      </c>
      <c r="J9" s="25"/>
      <c r="K9" s="17">
        <f>8.3*J9</f>
        <v>0</v>
      </c>
      <c r="L9" s="17">
        <f>0.0166566*J9</f>
        <v>0</v>
      </c>
      <c r="M9" s="28">
        <f>J9*I9*D9</f>
        <v>0</v>
      </c>
      <c r="N9" s="15"/>
      <c r="O9" s="54" t="s">
        <v>82</v>
      </c>
    </row>
    <row r="10" spans="1:15" ht="52.5" customHeight="1">
      <c r="A10" s="7"/>
      <c r="B10" s="9" t="s">
        <v>139</v>
      </c>
      <c r="C10" s="9" t="s">
        <v>7</v>
      </c>
      <c r="D10" s="44">
        <v>41.7</v>
      </c>
      <c r="E10" s="45">
        <v>30.6</v>
      </c>
      <c r="F10" s="46">
        <v>29.200000000000003</v>
      </c>
      <c r="G10" s="36">
        <v>27.8</v>
      </c>
      <c r="H10" s="7" t="s">
        <v>138</v>
      </c>
      <c r="I10" s="17">
        <v>12</v>
      </c>
      <c r="J10" s="18"/>
      <c r="K10" s="17">
        <f>6.5*J10</f>
        <v>0</v>
      </c>
      <c r="L10" s="17">
        <f>0.01493856*J10</f>
        <v>0</v>
      </c>
      <c r="M10" s="28">
        <f>I10*J10*D10</f>
        <v>0</v>
      </c>
      <c r="N10" s="15"/>
      <c r="O10" s="55" t="s">
        <v>177</v>
      </c>
    </row>
    <row r="11" spans="1:15" ht="52.5" customHeight="1">
      <c r="A11" s="7"/>
      <c r="B11" s="9" t="s">
        <v>140</v>
      </c>
      <c r="C11" s="9" t="s">
        <v>9</v>
      </c>
      <c r="D11" s="44">
        <v>163.5</v>
      </c>
      <c r="E11" s="45">
        <v>119.9</v>
      </c>
      <c r="F11" s="46">
        <v>114.5</v>
      </c>
      <c r="G11" s="36">
        <v>109</v>
      </c>
      <c r="H11" s="7" t="s">
        <v>57</v>
      </c>
      <c r="I11" s="17">
        <v>9</v>
      </c>
      <c r="J11" s="25"/>
      <c r="K11" s="17">
        <f>12*J11</f>
        <v>0</v>
      </c>
      <c r="L11" s="17">
        <f aca="true" t="shared" si="0" ref="L11:L17">0.01868*J11</f>
        <v>0</v>
      </c>
      <c r="M11" s="28">
        <f aca="true" t="shared" si="1" ref="M11:M17">J11*I11*D11</f>
        <v>0</v>
      </c>
      <c r="O11" s="52" t="s">
        <v>168</v>
      </c>
    </row>
    <row r="12" spans="1:15" ht="52.5" customHeight="1">
      <c r="A12" s="7"/>
      <c r="B12" s="9" t="s">
        <v>108</v>
      </c>
      <c r="C12" s="9" t="s">
        <v>9</v>
      </c>
      <c r="D12" s="44">
        <v>183.3</v>
      </c>
      <c r="E12" s="45">
        <v>134.4</v>
      </c>
      <c r="F12" s="46">
        <v>128.3</v>
      </c>
      <c r="G12" s="36">
        <v>122.2</v>
      </c>
      <c r="H12" s="7" t="s">
        <v>58</v>
      </c>
      <c r="I12" s="17">
        <v>9</v>
      </c>
      <c r="J12" s="25"/>
      <c r="K12" s="17">
        <f>12*J12</f>
        <v>0</v>
      </c>
      <c r="L12" s="17">
        <f t="shared" si="0"/>
        <v>0</v>
      </c>
      <c r="M12" s="28">
        <f t="shared" si="1"/>
        <v>0</v>
      </c>
      <c r="O12" s="52" t="s">
        <v>110</v>
      </c>
    </row>
    <row r="13" spans="1:13" ht="52.5" customHeight="1">
      <c r="A13" s="7"/>
      <c r="B13" s="9" t="s">
        <v>165</v>
      </c>
      <c r="C13" s="9" t="s">
        <v>9</v>
      </c>
      <c r="D13" s="44">
        <v>132.9</v>
      </c>
      <c r="E13" s="45">
        <v>97.5</v>
      </c>
      <c r="F13" s="46">
        <v>93</v>
      </c>
      <c r="G13" s="36">
        <v>88.6</v>
      </c>
      <c r="H13" s="7" t="s">
        <v>166</v>
      </c>
      <c r="I13" s="17">
        <v>9</v>
      </c>
      <c r="J13" s="25"/>
      <c r="K13" s="17">
        <f>12*J13</f>
        <v>0</v>
      </c>
      <c r="L13" s="17">
        <f t="shared" si="0"/>
        <v>0</v>
      </c>
      <c r="M13" s="28">
        <f t="shared" si="1"/>
        <v>0</v>
      </c>
    </row>
    <row r="14" spans="1:15" ht="52.5" customHeight="1">
      <c r="A14" s="7"/>
      <c r="B14" s="9" t="s">
        <v>179</v>
      </c>
      <c r="C14" s="9" t="s">
        <v>9</v>
      </c>
      <c r="D14" s="44">
        <v>139.9</v>
      </c>
      <c r="E14" s="45">
        <v>102.60000000000001</v>
      </c>
      <c r="F14" s="46">
        <v>98</v>
      </c>
      <c r="G14" s="56">
        <v>93.3</v>
      </c>
      <c r="H14" s="7" t="s">
        <v>157</v>
      </c>
      <c r="I14" s="17">
        <v>9</v>
      </c>
      <c r="J14" s="25"/>
      <c r="K14" s="17">
        <f>12*J14</f>
        <v>0</v>
      </c>
      <c r="L14" s="17">
        <f t="shared" si="0"/>
        <v>0</v>
      </c>
      <c r="M14" s="28">
        <f t="shared" si="1"/>
        <v>0</v>
      </c>
      <c r="O14" s="52" t="s">
        <v>174</v>
      </c>
    </row>
    <row r="15" spans="1:13" ht="52.5" customHeight="1">
      <c r="A15" s="7"/>
      <c r="B15" s="9" t="s">
        <v>159</v>
      </c>
      <c r="C15" s="9" t="s">
        <v>9</v>
      </c>
      <c r="D15" s="44">
        <v>154.5</v>
      </c>
      <c r="E15" s="45">
        <v>113.30000000000001</v>
      </c>
      <c r="F15" s="46">
        <v>108.2</v>
      </c>
      <c r="G15" s="36">
        <v>103</v>
      </c>
      <c r="H15" s="7" t="s">
        <v>156</v>
      </c>
      <c r="I15" s="17">
        <v>9</v>
      </c>
      <c r="J15" s="25"/>
      <c r="K15" s="17">
        <f>12*J15</f>
        <v>0</v>
      </c>
      <c r="L15" s="17">
        <f t="shared" si="0"/>
        <v>0</v>
      </c>
      <c r="M15" s="28">
        <f t="shared" si="1"/>
        <v>0</v>
      </c>
    </row>
    <row r="16" spans="1:15" ht="52.5" customHeight="1">
      <c r="A16" s="7"/>
      <c r="B16" s="9" t="s">
        <v>158</v>
      </c>
      <c r="C16" s="9" t="s">
        <v>9</v>
      </c>
      <c r="D16" s="44">
        <v>213</v>
      </c>
      <c r="E16" s="45">
        <v>156.20000000000002</v>
      </c>
      <c r="F16" s="46">
        <v>149.1</v>
      </c>
      <c r="G16" s="36">
        <v>142</v>
      </c>
      <c r="H16" s="7" t="s">
        <v>155</v>
      </c>
      <c r="I16" s="17">
        <v>9</v>
      </c>
      <c r="J16" s="25"/>
      <c r="K16" s="17">
        <f>11*J16</f>
        <v>0</v>
      </c>
      <c r="L16" s="17">
        <f t="shared" si="0"/>
        <v>0</v>
      </c>
      <c r="M16" s="28">
        <f t="shared" si="1"/>
        <v>0</v>
      </c>
      <c r="O16" s="52" t="s">
        <v>170</v>
      </c>
    </row>
    <row r="17" spans="1:13" ht="52.5" customHeight="1">
      <c r="A17" s="7"/>
      <c r="B17" s="9" t="s">
        <v>164</v>
      </c>
      <c r="C17" s="9" t="s">
        <v>9</v>
      </c>
      <c r="D17" s="44">
        <v>123</v>
      </c>
      <c r="E17" s="45">
        <v>90.2</v>
      </c>
      <c r="F17" s="46">
        <v>86.10000000000001</v>
      </c>
      <c r="G17" s="36">
        <v>82</v>
      </c>
      <c r="H17" s="7" t="s">
        <v>167</v>
      </c>
      <c r="I17" s="17">
        <v>9</v>
      </c>
      <c r="J17" s="25"/>
      <c r="K17" s="17">
        <f>11*J17</f>
        <v>0</v>
      </c>
      <c r="L17" s="17">
        <f t="shared" si="0"/>
        <v>0</v>
      </c>
      <c r="M17" s="28">
        <f t="shared" si="1"/>
        <v>0</v>
      </c>
    </row>
    <row r="18" spans="1:13" ht="15">
      <c r="A18" s="3"/>
      <c r="I18" s="21" t="s">
        <v>112</v>
      </c>
      <c r="J18" s="22">
        <f>SUM(J6:J17)</f>
        <v>0</v>
      </c>
      <c r="K18" s="23">
        <f>SUM(K6:K17)*1.1</f>
        <v>0</v>
      </c>
      <c r="L18" s="23">
        <f>SUM(L6:L17)*1.1</f>
        <v>0</v>
      </c>
      <c r="M18" s="24">
        <f>SUM(M6:M17)</f>
        <v>0</v>
      </c>
    </row>
    <row r="19" spans="2:9" ht="12.75">
      <c r="B19" s="16" t="s">
        <v>118</v>
      </c>
      <c r="I19" s="39" t="s">
        <v>113</v>
      </c>
    </row>
    <row r="20" ht="12">
      <c r="I20" s="38"/>
    </row>
    <row r="21" spans="9:13" ht="25.5" customHeight="1">
      <c r="I21" s="74" t="s">
        <v>65</v>
      </c>
      <c r="J21" s="74"/>
      <c r="K21" s="74"/>
      <c r="L21" s="74"/>
      <c r="M21" s="74"/>
    </row>
    <row r="22" spans="9:13" ht="12">
      <c r="I22" s="75" t="s">
        <v>64</v>
      </c>
      <c r="J22" s="75"/>
      <c r="K22" s="75"/>
      <c r="L22" s="75"/>
      <c r="M22" s="75"/>
    </row>
    <row r="23" spans="4:13" ht="13.5" thickBot="1">
      <c r="D23" s="58" t="s">
        <v>114</v>
      </c>
      <c r="E23" s="58"/>
      <c r="F23" s="58"/>
      <c r="H23" s="41"/>
      <c r="I23" s="63" t="s">
        <v>70</v>
      </c>
      <c r="J23" s="63"/>
      <c r="K23" s="63"/>
      <c r="L23" s="63"/>
      <c r="M23" s="63"/>
    </row>
    <row r="24" spans="4:8" ht="62.25" thickBot="1">
      <c r="D24" s="40" t="s">
        <v>67</v>
      </c>
      <c r="E24" s="40" t="s">
        <v>68</v>
      </c>
      <c r="F24" s="40" t="s">
        <v>66</v>
      </c>
      <c r="H24" s="40" t="s">
        <v>69</v>
      </c>
    </row>
    <row r="25" spans="4:8" ht="18" thickBot="1">
      <c r="D25" s="32">
        <f>ИТОГО!A3</f>
        <v>0</v>
      </c>
      <c r="E25" s="32">
        <f>ИТОГО!B3</f>
        <v>0</v>
      </c>
      <c r="F25" s="32">
        <f>ИТОГО!C3</f>
        <v>0</v>
      </c>
      <c r="H25" s="33">
        <f>ИТОГО!D3</f>
        <v>0</v>
      </c>
    </row>
    <row r="26" ht="15">
      <c r="D26" s="42" t="s">
        <v>117</v>
      </c>
    </row>
  </sheetData>
  <sheetProtection/>
  <mergeCells count="5">
    <mergeCell ref="I23:M23"/>
    <mergeCell ref="O2:O4"/>
    <mergeCell ref="I2:M4"/>
    <mergeCell ref="I21:M21"/>
    <mergeCell ref="I22:M22"/>
  </mergeCells>
  <printOptions/>
  <pageMargins left="0.44" right="0.46" top="0.3" bottom="0.28" header="0.29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="80" zoomScaleNormal="80" zoomScalePageLayoutView="0" workbookViewId="0" topLeftCell="A1">
      <selection activeCell="H2" sqref="H2"/>
    </sheetView>
  </sheetViews>
  <sheetFormatPr defaultColWidth="9.140625" defaultRowHeight="12.75"/>
  <cols>
    <col min="1" max="1" width="9.140625" style="1" customWidth="1"/>
    <col min="2" max="2" width="20.57421875" style="0" customWidth="1"/>
    <col min="3" max="3" width="13.00390625" style="0" customWidth="1"/>
    <col min="4" max="5" width="12.8515625" style="0" customWidth="1"/>
    <col min="6" max="6" width="12.57421875" style="0" customWidth="1"/>
    <col min="7" max="7" width="13.8515625" style="0" customWidth="1"/>
    <col min="8" max="8" width="57.00390625" style="0" customWidth="1"/>
    <col min="9" max="9" width="14.140625" style="0" customWidth="1"/>
    <col min="10" max="10" width="12.28125" style="0" customWidth="1"/>
    <col min="11" max="11" width="11.140625" style="0" customWidth="1"/>
    <col min="13" max="13" width="14.00390625" style="0" customWidth="1"/>
    <col min="15" max="15" width="29.7109375" style="52" customWidth="1"/>
  </cols>
  <sheetData>
    <row r="1" ht="21" thickBot="1">
      <c r="H1" s="12" t="s">
        <v>0</v>
      </c>
    </row>
    <row r="2" spans="8:15" ht="15">
      <c r="H2" s="11" t="s">
        <v>197</v>
      </c>
      <c r="I2" s="79" t="s">
        <v>63</v>
      </c>
      <c r="J2" s="80"/>
      <c r="K2" s="80"/>
      <c r="L2" s="80"/>
      <c r="M2" s="81"/>
      <c r="O2" s="64" t="s">
        <v>79</v>
      </c>
    </row>
    <row r="3" spans="2:15" ht="15">
      <c r="B3" s="13" t="str">
        <f>'Средства для посуды'!B3</f>
        <v>Цены от</v>
      </c>
      <c r="C3" s="14">
        <v>43831</v>
      </c>
      <c r="D3" s="62"/>
      <c r="E3" s="62"/>
      <c r="F3" s="62"/>
      <c r="G3" s="62"/>
      <c r="H3" s="11"/>
      <c r="I3" s="82"/>
      <c r="J3" s="83"/>
      <c r="K3" s="83"/>
      <c r="L3" s="83"/>
      <c r="M3" s="84"/>
      <c r="O3" s="64"/>
    </row>
    <row r="4" spans="1:15" ht="16.5" customHeight="1" thickBot="1">
      <c r="A4" s="4" t="s">
        <v>10</v>
      </c>
      <c r="G4" s="5"/>
      <c r="I4" s="85"/>
      <c r="J4" s="86"/>
      <c r="K4" s="86"/>
      <c r="L4" s="86"/>
      <c r="M4" s="87"/>
      <c r="O4" s="64"/>
    </row>
    <row r="5" spans="1:13" ht="52.5" thickBot="1">
      <c r="A5" s="6" t="str">
        <f>'Средства для посуды'!A5</f>
        <v>Фото</v>
      </c>
      <c r="B5" s="6" t="str">
        <f>'Средства для посуды'!B5</f>
        <v>Название</v>
      </c>
      <c r="C5" s="6" t="s">
        <v>4</v>
      </c>
      <c r="D5" s="6" t="s">
        <v>163</v>
      </c>
      <c r="E5" s="6" t="s">
        <v>162</v>
      </c>
      <c r="F5" s="6" t="s">
        <v>119</v>
      </c>
      <c r="G5" s="6" t="s">
        <v>161</v>
      </c>
      <c r="H5" s="6" t="str">
        <f>'Средства для посуды'!H5</f>
        <v>Примечание</v>
      </c>
      <c r="I5" s="43" t="str">
        <f>'Средства для посуды'!I5</f>
        <v>Количество флаконов в упаковке, шт</v>
      </c>
      <c r="J5" s="43" t="str">
        <f>'Средства для посуды'!J5</f>
        <v>Требуемое количество упаковок, шт</v>
      </c>
      <c r="K5" s="43" t="str">
        <f>'Средства для посуды'!K5</f>
        <v>Масса брутто упаковки, кг</v>
      </c>
      <c r="L5" s="43" t="str">
        <f>'Средства для посуды'!L5</f>
        <v>Объем упаковки, м3</v>
      </c>
      <c r="M5" s="43" t="str">
        <f>'Средства для посуды'!M5</f>
        <v>Стоимость в крупно оптовых ценах, руб</v>
      </c>
    </row>
    <row r="6" spans="1:15" ht="52.5" customHeight="1">
      <c r="A6" s="7"/>
      <c r="B6" s="7" t="s">
        <v>27</v>
      </c>
      <c r="C6" s="7" t="s">
        <v>6</v>
      </c>
      <c r="D6" s="45">
        <v>85.60000000000001</v>
      </c>
      <c r="E6" s="45">
        <v>62.800000000000004</v>
      </c>
      <c r="F6" s="46">
        <v>59.900000000000006</v>
      </c>
      <c r="G6" s="56">
        <v>57.05</v>
      </c>
      <c r="H6" s="7" t="s">
        <v>123</v>
      </c>
      <c r="I6" s="26">
        <v>15</v>
      </c>
      <c r="J6" s="30"/>
      <c r="K6" s="26">
        <f>8.5*J6</f>
        <v>0</v>
      </c>
      <c r="L6" s="26">
        <f>0.015497*J6</f>
        <v>0</v>
      </c>
      <c r="M6" s="28">
        <f aca="true" t="shared" si="0" ref="M6:M22">I6*J6*D6</f>
        <v>0</v>
      </c>
      <c r="N6" s="19"/>
      <c r="O6" s="52" t="s">
        <v>83</v>
      </c>
    </row>
    <row r="7" spans="1:15" ht="52.5" customHeight="1">
      <c r="A7" s="7"/>
      <c r="B7" s="7" t="s">
        <v>28</v>
      </c>
      <c r="C7" s="7" t="s">
        <v>11</v>
      </c>
      <c r="D7" s="45">
        <v>47</v>
      </c>
      <c r="E7" s="45">
        <v>34.4</v>
      </c>
      <c r="F7" s="46">
        <v>32.9</v>
      </c>
      <c r="G7" s="36">
        <v>31.3</v>
      </c>
      <c r="H7" s="7" t="s">
        <v>12</v>
      </c>
      <c r="I7" s="17">
        <v>12</v>
      </c>
      <c r="J7" s="18"/>
      <c r="K7" s="17">
        <f>6.5*J7</f>
        <v>0</v>
      </c>
      <c r="L7" s="17">
        <f>0.01493856*J7</f>
        <v>0</v>
      </c>
      <c r="M7" s="28">
        <f t="shared" si="0"/>
        <v>0</v>
      </c>
      <c r="N7" s="19"/>
      <c r="O7" s="52" t="s">
        <v>84</v>
      </c>
    </row>
    <row r="8" spans="1:15" ht="52.5" customHeight="1">
      <c r="A8" s="7"/>
      <c r="B8" s="7" t="s">
        <v>29</v>
      </c>
      <c r="C8" s="7" t="s">
        <v>11</v>
      </c>
      <c r="D8" s="45">
        <v>37.300000000000004</v>
      </c>
      <c r="E8" s="45">
        <v>27.400000000000002</v>
      </c>
      <c r="F8" s="46">
        <v>26.1</v>
      </c>
      <c r="G8" s="36">
        <v>24.9</v>
      </c>
      <c r="H8" s="7" t="s">
        <v>122</v>
      </c>
      <c r="I8" s="17">
        <v>12</v>
      </c>
      <c r="J8" s="18"/>
      <c r="K8" s="17">
        <f>6.5*J8</f>
        <v>0</v>
      </c>
      <c r="L8" s="17">
        <f>0.01493856*J8</f>
        <v>0</v>
      </c>
      <c r="M8" s="28">
        <f t="shared" si="0"/>
        <v>0</v>
      </c>
      <c r="N8" s="19"/>
      <c r="O8" s="52" t="s">
        <v>85</v>
      </c>
    </row>
    <row r="9" spans="1:15" ht="52.5" customHeight="1">
      <c r="A9" s="7"/>
      <c r="B9" s="7" t="s">
        <v>152</v>
      </c>
      <c r="C9" s="7" t="s">
        <v>149</v>
      </c>
      <c r="D9" s="45">
        <v>94.9</v>
      </c>
      <c r="E9" s="45">
        <v>69.60000000000001</v>
      </c>
      <c r="F9" s="46">
        <v>66.5</v>
      </c>
      <c r="G9" s="36">
        <v>63.3</v>
      </c>
      <c r="H9" s="7" t="s">
        <v>153</v>
      </c>
      <c r="I9" s="17">
        <v>14</v>
      </c>
      <c r="J9" s="18"/>
      <c r="K9" s="17">
        <f>11.5*J9</f>
        <v>0</v>
      </c>
      <c r="L9" s="17">
        <f>0.01868*J9</f>
        <v>0</v>
      </c>
      <c r="M9" s="28">
        <f t="shared" si="0"/>
        <v>0</v>
      </c>
      <c r="N9" s="19"/>
      <c r="O9" s="52" t="s">
        <v>175</v>
      </c>
    </row>
    <row r="10" spans="1:14" ht="52.5" customHeight="1">
      <c r="A10" s="7"/>
      <c r="B10" s="7" t="s">
        <v>150</v>
      </c>
      <c r="C10" s="7" t="s">
        <v>9</v>
      </c>
      <c r="D10" s="45">
        <v>187.5</v>
      </c>
      <c r="E10" s="45">
        <v>137.5</v>
      </c>
      <c r="F10" s="46">
        <v>131.3</v>
      </c>
      <c r="G10" s="36">
        <v>125</v>
      </c>
      <c r="H10" s="7" t="s">
        <v>151</v>
      </c>
      <c r="I10" s="17">
        <v>9</v>
      </c>
      <c r="J10" s="18"/>
      <c r="K10" s="17">
        <f>10.5*J10</f>
        <v>0</v>
      </c>
      <c r="L10" s="17">
        <f>0.01868*J10</f>
        <v>0</v>
      </c>
      <c r="M10" s="28">
        <f t="shared" si="0"/>
        <v>0</v>
      </c>
      <c r="N10" s="19"/>
    </row>
    <row r="11" spans="1:14" ht="52.5" customHeight="1">
      <c r="A11" s="76"/>
      <c r="B11" s="76" t="s">
        <v>190</v>
      </c>
      <c r="C11" s="7" t="s">
        <v>192</v>
      </c>
      <c r="D11" s="45">
        <v>75.8</v>
      </c>
      <c r="E11" s="45">
        <v>55.6</v>
      </c>
      <c r="F11" s="46">
        <v>53.1</v>
      </c>
      <c r="G11" s="56">
        <v>50.55</v>
      </c>
      <c r="H11" s="76" t="s">
        <v>193</v>
      </c>
      <c r="I11" s="17">
        <v>15</v>
      </c>
      <c r="J11" s="18"/>
      <c r="K11" s="17">
        <f>8.5*J11</f>
        <v>0</v>
      </c>
      <c r="L11" s="17">
        <f>0.015497*J11</f>
        <v>0</v>
      </c>
      <c r="M11" s="28">
        <f t="shared" si="0"/>
        <v>0</v>
      </c>
      <c r="N11" s="19"/>
    </row>
    <row r="12" spans="1:14" ht="52.5" customHeight="1">
      <c r="A12" s="77"/>
      <c r="B12" s="77"/>
      <c r="C12" s="7" t="s">
        <v>191</v>
      </c>
      <c r="D12" s="45">
        <v>109.30000000000001</v>
      </c>
      <c r="E12" s="45">
        <v>80.10000000000001</v>
      </c>
      <c r="F12" s="46">
        <v>76.5</v>
      </c>
      <c r="G12" s="56">
        <v>72.85</v>
      </c>
      <c r="H12" s="77"/>
      <c r="I12" s="17">
        <v>15</v>
      </c>
      <c r="J12" s="18"/>
      <c r="K12" s="17">
        <f>8.5*J12</f>
        <v>0</v>
      </c>
      <c r="L12" s="17">
        <f>0.015497*J12</f>
        <v>0</v>
      </c>
      <c r="M12" s="28">
        <f t="shared" si="0"/>
        <v>0</v>
      </c>
      <c r="N12" s="19"/>
    </row>
    <row r="13" spans="1:15" ht="52.5" customHeight="1">
      <c r="A13" s="7"/>
      <c r="B13" s="7" t="str">
        <f>'Средства для посуды'!B10</f>
        <v>Жидкое мыло хозяйственное Silken simple ХОЗ</v>
      </c>
      <c r="C13" s="7" t="s">
        <v>7</v>
      </c>
      <c r="D13" s="45">
        <v>41.7</v>
      </c>
      <c r="E13" s="45">
        <v>30.6</v>
      </c>
      <c r="F13" s="46">
        <v>29.200000000000003</v>
      </c>
      <c r="G13" s="36">
        <v>27.8</v>
      </c>
      <c r="H13" s="7" t="s">
        <v>138</v>
      </c>
      <c r="I13" s="17">
        <v>12</v>
      </c>
      <c r="J13" s="18"/>
      <c r="K13" s="17">
        <f>6.5*J13</f>
        <v>0</v>
      </c>
      <c r="L13" s="17">
        <f>0.01493856*J13</f>
        <v>0</v>
      </c>
      <c r="M13" s="28">
        <f t="shared" si="0"/>
        <v>0</v>
      </c>
      <c r="N13" s="19"/>
      <c r="O13" s="53" t="str">
        <f>'Средства для посуды'!O10</f>
        <v>4620012440814</v>
      </c>
    </row>
    <row r="14" spans="1:15" ht="52.5" customHeight="1">
      <c r="A14" s="7"/>
      <c r="B14" s="7" t="s">
        <v>30</v>
      </c>
      <c r="C14" s="7" t="s">
        <v>6</v>
      </c>
      <c r="D14" s="44">
        <v>88.30000000000001</v>
      </c>
      <c r="E14" s="44">
        <v>64.7</v>
      </c>
      <c r="F14" s="46">
        <v>61.800000000000004</v>
      </c>
      <c r="G14" s="56">
        <v>58.85</v>
      </c>
      <c r="H14" s="7" t="s">
        <v>143</v>
      </c>
      <c r="I14" s="17">
        <v>15</v>
      </c>
      <c r="J14" s="18"/>
      <c r="K14" s="17">
        <f>8.5*J14</f>
        <v>0</v>
      </c>
      <c r="L14" s="17">
        <f>0.015497*J14</f>
        <v>0</v>
      </c>
      <c r="M14" s="28">
        <f t="shared" si="0"/>
        <v>0</v>
      </c>
      <c r="N14" s="19"/>
      <c r="O14" s="52" t="s">
        <v>86</v>
      </c>
    </row>
    <row r="15" spans="1:15" ht="58.5" customHeight="1">
      <c r="A15" s="7"/>
      <c r="B15" s="88" t="s">
        <v>178</v>
      </c>
      <c r="C15" s="7" t="s">
        <v>141</v>
      </c>
      <c r="D15" s="44">
        <v>113.30000000000001</v>
      </c>
      <c r="E15" s="44">
        <v>83.10000000000001</v>
      </c>
      <c r="F15" s="46">
        <v>79.30000000000001</v>
      </c>
      <c r="G15" s="36">
        <v>75.5</v>
      </c>
      <c r="H15" s="76" t="s">
        <v>142</v>
      </c>
      <c r="I15" s="17">
        <v>15</v>
      </c>
      <c r="J15" s="18"/>
      <c r="K15" s="17">
        <f>8.5*J15</f>
        <v>0</v>
      </c>
      <c r="L15" s="17">
        <f aca="true" t="shared" si="1" ref="L15:L20">0.0195075*J15</f>
        <v>0</v>
      </c>
      <c r="M15" s="28">
        <f t="shared" si="0"/>
        <v>0</v>
      </c>
      <c r="N15" s="19"/>
      <c r="O15" s="53" t="s">
        <v>144</v>
      </c>
    </row>
    <row r="16" spans="1:15" ht="58.5" customHeight="1">
      <c r="A16" s="7"/>
      <c r="B16" s="89"/>
      <c r="C16" s="7" t="s">
        <v>145</v>
      </c>
      <c r="D16" s="44">
        <v>58.7</v>
      </c>
      <c r="E16" s="44">
        <v>43</v>
      </c>
      <c r="F16" s="46">
        <v>41.1</v>
      </c>
      <c r="G16" s="56">
        <v>39.1</v>
      </c>
      <c r="H16" s="77"/>
      <c r="I16" s="17">
        <v>15</v>
      </c>
      <c r="J16" s="18"/>
      <c r="K16" s="17">
        <f>8.5*J16</f>
        <v>0</v>
      </c>
      <c r="L16" s="17">
        <f t="shared" si="1"/>
        <v>0</v>
      </c>
      <c r="M16" s="28">
        <f t="shared" si="0"/>
        <v>0</v>
      </c>
      <c r="N16" s="19"/>
      <c r="O16" s="53"/>
    </row>
    <row r="17" spans="1:15" ht="58.5" customHeight="1">
      <c r="A17" s="9"/>
      <c r="B17" s="88" t="s">
        <v>31</v>
      </c>
      <c r="C17" s="7" t="s">
        <v>13</v>
      </c>
      <c r="D17" s="44">
        <v>70.10000000000001</v>
      </c>
      <c r="E17" s="44">
        <v>51.400000000000006</v>
      </c>
      <c r="F17" s="46">
        <v>49</v>
      </c>
      <c r="G17" s="36">
        <v>46.7</v>
      </c>
      <c r="H17" s="76" t="s">
        <v>124</v>
      </c>
      <c r="I17" s="17">
        <v>15</v>
      </c>
      <c r="J17" s="18"/>
      <c r="K17" s="17">
        <f>8*J17</f>
        <v>0</v>
      </c>
      <c r="L17" s="17">
        <f t="shared" si="1"/>
        <v>0</v>
      </c>
      <c r="M17" s="28">
        <f t="shared" si="0"/>
        <v>0</v>
      </c>
      <c r="N17" s="19"/>
      <c r="O17" s="78" t="s">
        <v>87</v>
      </c>
    </row>
    <row r="18" spans="1:15" ht="52.5" customHeight="1">
      <c r="A18" s="9"/>
      <c r="B18" s="89"/>
      <c r="C18" s="7" t="s">
        <v>76</v>
      </c>
      <c r="D18" s="44">
        <v>52.900000000000006</v>
      </c>
      <c r="E18" s="44">
        <v>38.800000000000004</v>
      </c>
      <c r="F18" s="46">
        <v>37.1</v>
      </c>
      <c r="G18" s="36">
        <v>35.3</v>
      </c>
      <c r="H18" s="77"/>
      <c r="I18" s="17">
        <v>15</v>
      </c>
      <c r="J18" s="18"/>
      <c r="K18" s="17">
        <f>8*J18</f>
        <v>0</v>
      </c>
      <c r="L18" s="17">
        <f t="shared" si="1"/>
        <v>0</v>
      </c>
      <c r="M18" s="28">
        <f t="shared" si="0"/>
        <v>0</v>
      </c>
      <c r="N18" s="19"/>
      <c r="O18" s="78"/>
    </row>
    <row r="19" spans="1:15" ht="52.5" customHeight="1">
      <c r="A19" s="7"/>
      <c r="B19" s="88" t="s">
        <v>32</v>
      </c>
      <c r="C19" s="7" t="s">
        <v>13</v>
      </c>
      <c r="D19" s="44">
        <v>57.800000000000004</v>
      </c>
      <c r="E19" s="44">
        <v>42.400000000000006</v>
      </c>
      <c r="F19" s="46">
        <v>40.400000000000006</v>
      </c>
      <c r="G19" s="36">
        <v>38.5</v>
      </c>
      <c r="H19" s="76" t="s">
        <v>125</v>
      </c>
      <c r="I19" s="17">
        <v>15</v>
      </c>
      <c r="J19" s="18"/>
      <c r="K19" s="17">
        <f>8*J19</f>
        <v>0</v>
      </c>
      <c r="L19" s="17">
        <f t="shared" si="1"/>
        <v>0</v>
      </c>
      <c r="M19" s="28">
        <f t="shared" si="0"/>
        <v>0</v>
      </c>
      <c r="N19" s="15"/>
      <c r="O19" s="78" t="s">
        <v>88</v>
      </c>
    </row>
    <row r="20" spans="1:15" ht="52.5" customHeight="1">
      <c r="A20" s="7"/>
      <c r="B20" s="89"/>
      <c r="C20" s="7" t="s">
        <v>76</v>
      </c>
      <c r="D20" s="44">
        <v>40.7</v>
      </c>
      <c r="E20" s="44">
        <v>29.8</v>
      </c>
      <c r="F20" s="46">
        <v>28.5</v>
      </c>
      <c r="G20" s="36">
        <v>27.1</v>
      </c>
      <c r="H20" s="77"/>
      <c r="I20" s="17">
        <v>15</v>
      </c>
      <c r="J20" s="18"/>
      <c r="K20" s="17">
        <f>8*J20</f>
        <v>0</v>
      </c>
      <c r="L20" s="17">
        <f t="shared" si="1"/>
        <v>0</v>
      </c>
      <c r="M20" s="28">
        <f t="shared" si="0"/>
        <v>0</v>
      </c>
      <c r="N20" s="15"/>
      <c r="O20" s="78"/>
    </row>
    <row r="21" spans="1:14" ht="52.5" customHeight="1">
      <c r="A21" s="7"/>
      <c r="B21" s="51" t="s">
        <v>186</v>
      </c>
      <c r="C21" s="7" t="s">
        <v>187</v>
      </c>
      <c r="D21" s="44">
        <v>73.9</v>
      </c>
      <c r="E21" s="44">
        <v>54.2</v>
      </c>
      <c r="F21" s="46">
        <v>51.800000000000004</v>
      </c>
      <c r="G21" s="36">
        <v>49.3</v>
      </c>
      <c r="H21" s="8" t="s">
        <v>188</v>
      </c>
      <c r="I21" s="60">
        <v>24</v>
      </c>
      <c r="J21" s="18"/>
      <c r="K21" s="60">
        <f>4*J21</f>
        <v>0</v>
      </c>
      <c r="L21" s="60">
        <f>0.006983*J21</f>
        <v>0</v>
      </c>
      <c r="M21" s="28">
        <f t="shared" si="0"/>
        <v>0</v>
      </c>
      <c r="N21" s="15"/>
    </row>
    <row r="22" spans="1:15" ht="52.5" customHeight="1">
      <c r="A22" s="7"/>
      <c r="B22" s="9" t="s">
        <v>33</v>
      </c>
      <c r="C22" s="7" t="s">
        <v>9</v>
      </c>
      <c r="D22" s="44">
        <v>105.4</v>
      </c>
      <c r="E22" s="45">
        <v>77.30000000000001</v>
      </c>
      <c r="F22" s="46">
        <v>73.8</v>
      </c>
      <c r="G22" s="56">
        <v>70.25</v>
      </c>
      <c r="H22" s="7" t="s">
        <v>126</v>
      </c>
      <c r="I22" s="17">
        <v>9</v>
      </c>
      <c r="J22" s="18"/>
      <c r="K22" s="17">
        <f>10.5*J22</f>
        <v>0</v>
      </c>
      <c r="L22" s="17">
        <f>0.01868*J22</f>
        <v>0</v>
      </c>
      <c r="M22" s="28">
        <f t="shared" si="0"/>
        <v>0</v>
      </c>
      <c r="N22" s="19"/>
      <c r="O22" s="52" t="s">
        <v>89</v>
      </c>
    </row>
    <row r="23" spans="1:13" ht="15">
      <c r="A23" s="2"/>
      <c r="I23" s="21" t="s">
        <v>112</v>
      </c>
      <c r="J23" s="22">
        <f>SUM(J6:J22)</f>
        <v>0</v>
      </c>
      <c r="K23" s="23">
        <f>SUM(K6:K22)*1.1</f>
        <v>0</v>
      </c>
      <c r="L23" s="23">
        <f>SUM(L6:L22)*1.1</f>
        <v>0</v>
      </c>
      <c r="M23" s="24">
        <f>SUM(M6:M22)</f>
        <v>0</v>
      </c>
    </row>
    <row r="24" spans="1:9" ht="15">
      <c r="A24" s="2"/>
      <c r="B24" s="16" t="s">
        <v>118</v>
      </c>
      <c r="I24" s="39" t="s">
        <v>113</v>
      </c>
    </row>
    <row r="25" spans="1:9" ht="15">
      <c r="A25" s="2"/>
      <c r="B25" s="16"/>
      <c r="I25" s="39"/>
    </row>
    <row r="26" spans="9:13" ht="26.25" customHeight="1">
      <c r="I26" s="74" t="s">
        <v>65</v>
      </c>
      <c r="J26" s="74"/>
      <c r="K26" s="74"/>
      <c r="L26" s="74"/>
      <c r="M26" s="74"/>
    </row>
    <row r="27" spans="9:13" ht="24.75" customHeight="1">
      <c r="I27" s="75" t="s">
        <v>64</v>
      </c>
      <c r="J27" s="75"/>
      <c r="K27" s="75"/>
      <c r="L27" s="75"/>
      <c r="M27" s="75"/>
    </row>
    <row r="28" spans="4:13" ht="13.5" thickBot="1">
      <c r="D28" s="58" t="s">
        <v>114</v>
      </c>
      <c r="E28" s="58"/>
      <c r="F28" s="58"/>
      <c r="H28" s="41"/>
      <c r="I28" s="63" t="s">
        <v>70</v>
      </c>
      <c r="J28" s="63"/>
      <c r="K28" s="63"/>
      <c r="L28" s="63"/>
      <c r="M28" s="63"/>
    </row>
    <row r="29" spans="4:8" ht="62.25" thickBot="1">
      <c r="D29" s="40" t="s">
        <v>67</v>
      </c>
      <c r="E29" s="40" t="s">
        <v>68</v>
      </c>
      <c r="F29" s="40" t="s">
        <v>66</v>
      </c>
      <c r="H29" s="40" t="s">
        <v>69</v>
      </c>
    </row>
    <row r="30" spans="4:8" ht="18" thickBot="1">
      <c r="D30" s="32">
        <f>ИТОГО!A3</f>
        <v>0</v>
      </c>
      <c r="E30" s="32">
        <f>ИТОГО!B3</f>
        <v>0</v>
      </c>
      <c r="F30" s="32">
        <f>ИТОГО!C3</f>
        <v>0</v>
      </c>
      <c r="H30" s="33">
        <f>ИТОГО!D3</f>
        <v>0</v>
      </c>
    </row>
    <row r="31" ht="15">
      <c r="D31" s="42" t="s">
        <v>117</v>
      </c>
    </row>
  </sheetData>
  <sheetProtection/>
  <mergeCells count="16">
    <mergeCell ref="H15:H16"/>
    <mergeCell ref="B17:B18"/>
    <mergeCell ref="I27:M27"/>
    <mergeCell ref="I28:M28"/>
    <mergeCell ref="B19:B20"/>
    <mergeCell ref="H19:H20"/>
    <mergeCell ref="A11:A12"/>
    <mergeCell ref="O2:O4"/>
    <mergeCell ref="O17:O18"/>
    <mergeCell ref="I2:M4"/>
    <mergeCell ref="I26:M26"/>
    <mergeCell ref="H17:H18"/>
    <mergeCell ref="O19:O20"/>
    <mergeCell ref="B15:B16"/>
    <mergeCell ref="H11:H12"/>
    <mergeCell ref="B11:B12"/>
  </mergeCells>
  <printOptions/>
  <pageMargins left="0.44" right="0.45" top="0.29" bottom="0.34" header="0.27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20.57421875" style="0" customWidth="1"/>
    <col min="3" max="3" width="13.00390625" style="0" customWidth="1"/>
    <col min="4" max="5" width="12.8515625" style="0" customWidth="1"/>
    <col min="6" max="6" width="12.28125" style="0" customWidth="1"/>
    <col min="7" max="7" width="13.8515625" style="0" customWidth="1"/>
    <col min="8" max="8" width="57.00390625" style="0" customWidth="1"/>
    <col min="9" max="9" width="14.140625" style="0" customWidth="1"/>
    <col min="10" max="10" width="12.28125" style="0" customWidth="1"/>
    <col min="11" max="11" width="11.140625" style="0" customWidth="1"/>
    <col min="13" max="13" width="11.7109375" style="0" customWidth="1"/>
    <col min="15" max="15" width="29.7109375" style="52" customWidth="1"/>
  </cols>
  <sheetData>
    <row r="1" ht="21" thickBot="1">
      <c r="H1" s="12" t="s">
        <v>0</v>
      </c>
    </row>
    <row r="2" spans="8:15" ht="15">
      <c r="H2" s="11" t="s">
        <v>197</v>
      </c>
      <c r="I2" s="65" t="s">
        <v>63</v>
      </c>
      <c r="J2" s="66"/>
      <c r="K2" s="66"/>
      <c r="L2" s="66"/>
      <c r="M2" s="67"/>
      <c r="O2" s="64" t="s">
        <v>79</v>
      </c>
    </row>
    <row r="3" spans="2:15" ht="15">
      <c r="B3" s="13" t="str">
        <f>'Средства для посуды'!B3</f>
        <v>Цены от</v>
      </c>
      <c r="C3" s="14">
        <v>43831</v>
      </c>
      <c r="D3" s="62"/>
      <c r="E3" s="62"/>
      <c r="F3" s="62"/>
      <c r="G3" s="62"/>
      <c r="H3" s="11"/>
      <c r="I3" s="68"/>
      <c r="J3" s="69"/>
      <c r="K3" s="69"/>
      <c r="L3" s="69"/>
      <c r="M3" s="70"/>
      <c r="O3" s="64"/>
    </row>
    <row r="4" spans="1:15" ht="16.5" customHeight="1" thickBot="1">
      <c r="A4" s="4" t="s">
        <v>21</v>
      </c>
      <c r="G4" s="5"/>
      <c r="I4" s="71"/>
      <c r="J4" s="72"/>
      <c r="K4" s="72"/>
      <c r="L4" s="72"/>
      <c r="M4" s="73"/>
      <c r="O4" s="64"/>
    </row>
    <row r="5" spans="1:13" ht="52.5" thickBot="1">
      <c r="A5" s="6" t="str">
        <f>'Средства для посуды'!A5</f>
        <v>Фото</v>
      </c>
      <c r="B5" s="6" t="str">
        <f>'Средства для посуды'!B5</f>
        <v>Название</v>
      </c>
      <c r="C5" s="6" t="s">
        <v>4</v>
      </c>
      <c r="D5" s="6" t="s">
        <v>163</v>
      </c>
      <c r="E5" s="6" t="s">
        <v>162</v>
      </c>
      <c r="F5" s="6" t="s">
        <v>119</v>
      </c>
      <c r="G5" s="6" t="s">
        <v>161</v>
      </c>
      <c r="H5" s="6" t="str">
        <f>'Средства для посуды'!H5</f>
        <v>Примечание</v>
      </c>
      <c r="I5" s="43" t="str">
        <f>'Средства для посуды'!I5</f>
        <v>Количество флаконов в упаковке, шт</v>
      </c>
      <c r="J5" s="43" t="str">
        <f>'Средства для посуды'!J5</f>
        <v>Требуемое количество упаковок, шт</v>
      </c>
      <c r="K5" s="43" t="str">
        <f>'Средства для посуды'!K5</f>
        <v>Масса брутто упаковки, кг</v>
      </c>
      <c r="L5" s="43" t="str">
        <f>'Средства для посуды'!L5</f>
        <v>Объем упаковки, м3</v>
      </c>
      <c r="M5" s="43" t="str">
        <f>'Средства для посуды'!M5</f>
        <v>Стоимость в крупно оптовых ценах, руб</v>
      </c>
    </row>
    <row r="6" spans="1:15" ht="52.5" customHeight="1">
      <c r="A6" s="7"/>
      <c r="B6" s="7" t="s">
        <v>34</v>
      </c>
      <c r="C6" s="7" t="s">
        <v>6</v>
      </c>
      <c r="D6" s="45">
        <v>82</v>
      </c>
      <c r="E6" s="45">
        <v>60.1</v>
      </c>
      <c r="F6" s="45">
        <v>57.400000000000006</v>
      </c>
      <c r="G6" s="36">
        <v>54.65</v>
      </c>
      <c r="H6" s="7" t="s">
        <v>127</v>
      </c>
      <c r="I6" s="26">
        <v>15</v>
      </c>
      <c r="J6" s="30"/>
      <c r="K6" s="26">
        <f>8.5*J6</f>
        <v>0</v>
      </c>
      <c r="L6" s="26">
        <f>0.015497*J6</f>
        <v>0</v>
      </c>
      <c r="M6" s="28">
        <f aca="true" t="shared" si="0" ref="M6:M12">J6*I6*D6</f>
        <v>0</v>
      </c>
      <c r="O6" s="52" t="s">
        <v>90</v>
      </c>
    </row>
    <row r="7" spans="1:15" ht="56.25" customHeight="1">
      <c r="A7" s="7"/>
      <c r="B7" s="7" t="s">
        <v>148</v>
      </c>
      <c r="C7" s="7" t="s">
        <v>146</v>
      </c>
      <c r="D7" s="45">
        <v>62.300000000000004</v>
      </c>
      <c r="E7" s="45">
        <v>45.7</v>
      </c>
      <c r="F7" s="45">
        <v>43.6</v>
      </c>
      <c r="G7" s="36">
        <v>41.5</v>
      </c>
      <c r="H7" s="7" t="s">
        <v>127</v>
      </c>
      <c r="I7" s="26">
        <v>20</v>
      </c>
      <c r="J7" s="30"/>
      <c r="K7" s="26">
        <f>6*J7</f>
        <v>0</v>
      </c>
      <c r="L7" s="26">
        <f>0.0138138*J7</f>
        <v>0</v>
      </c>
      <c r="M7" s="28">
        <f t="shared" si="0"/>
        <v>0</v>
      </c>
      <c r="O7" s="53" t="s">
        <v>147</v>
      </c>
    </row>
    <row r="8" spans="1:15" ht="52.5" customHeight="1">
      <c r="A8" s="76"/>
      <c r="B8" s="76" t="s">
        <v>35</v>
      </c>
      <c r="C8" s="7" t="s">
        <v>7</v>
      </c>
      <c r="D8" s="45">
        <v>42.2</v>
      </c>
      <c r="E8" s="45">
        <v>30.900000000000002</v>
      </c>
      <c r="F8" s="45">
        <v>29.5</v>
      </c>
      <c r="G8" s="36">
        <v>28.1</v>
      </c>
      <c r="H8" s="76" t="s">
        <v>128</v>
      </c>
      <c r="I8" s="17">
        <v>12</v>
      </c>
      <c r="J8" s="18"/>
      <c r="K8" s="17">
        <f>6.5*J8</f>
        <v>0</v>
      </c>
      <c r="L8" s="17">
        <f>0.01493856*J8</f>
        <v>0</v>
      </c>
      <c r="M8" s="28">
        <f t="shared" si="0"/>
        <v>0</v>
      </c>
      <c r="O8" s="78" t="s">
        <v>91</v>
      </c>
    </row>
    <row r="9" spans="1:15" ht="52.5" customHeight="1">
      <c r="A9" s="77"/>
      <c r="B9" s="77"/>
      <c r="C9" s="7" t="s">
        <v>75</v>
      </c>
      <c r="D9" s="45">
        <v>53.400000000000006</v>
      </c>
      <c r="E9" s="45">
        <v>39.2</v>
      </c>
      <c r="F9" s="45">
        <v>37.4</v>
      </c>
      <c r="G9" s="36">
        <v>35.6</v>
      </c>
      <c r="H9" s="77"/>
      <c r="I9" s="17">
        <v>12</v>
      </c>
      <c r="J9" s="18"/>
      <c r="K9" s="17">
        <f>6.5*J9</f>
        <v>0</v>
      </c>
      <c r="L9" s="17">
        <f>0.01493856*J9</f>
        <v>0</v>
      </c>
      <c r="M9" s="28">
        <f t="shared" si="0"/>
        <v>0</v>
      </c>
      <c r="O9" s="78"/>
    </row>
    <row r="10" spans="1:15" ht="42" customHeight="1">
      <c r="A10" s="76"/>
      <c r="B10" s="76" t="s">
        <v>36</v>
      </c>
      <c r="C10" s="7" t="s">
        <v>7</v>
      </c>
      <c r="D10" s="45">
        <v>39.6</v>
      </c>
      <c r="E10" s="45">
        <v>29</v>
      </c>
      <c r="F10" s="45">
        <v>27.700000000000003</v>
      </c>
      <c r="G10" s="36">
        <v>26.4</v>
      </c>
      <c r="H10" s="88" t="s">
        <v>129</v>
      </c>
      <c r="I10" s="17">
        <v>12</v>
      </c>
      <c r="J10" s="18"/>
      <c r="K10" s="17">
        <f>6.5*J10</f>
        <v>0</v>
      </c>
      <c r="L10" s="17">
        <f>0.01493856*J10</f>
        <v>0</v>
      </c>
      <c r="M10" s="28">
        <f t="shared" si="0"/>
        <v>0</v>
      </c>
      <c r="N10" s="15"/>
      <c r="O10" s="90" t="s">
        <v>92</v>
      </c>
    </row>
    <row r="11" spans="1:15" ht="36" customHeight="1">
      <c r="A11" s="77"/>
      <c r="B11" s="77"/>
      <c r="C11" s="7" t="s">
        <v>75</v>
      </c>
      <c r="D11" s="45">
        <v>50.800000000000004</v>
      </c>
      <c r="E11" s="44">
        <v>37.300000000000004</v>
      </c>
      <c r="F11" s="45">
        <v>35.6</v>
      </c>
      <c r="G11" s="36">
        <v>33.9</v>
      </c>
      <c r="H11" s="89"/>
      <c r="I11" s="17">
        <v>12</v>
      </c>
      <c r="J11" s="18"/>
      <c r="K11" s="17">
        <f>6.5*J11</f>
        <v>0</v>
      </c>
      <c r="L11" s="17">
        <f>0.01493856*J11</f>
        <v>0</v>
      </c>
      <c r="M11" s="28">
        <f t="shared" si="0"/>
        <v>0</v>
      </c>
      <c r="N11" s="15"/>
      <c r="O11" s="78"/>
    </row>
    <row r="12" spans="1:15" ht="52.5" customHeight="1">
      <c r="A12" s="7"/>
      <c r="B12" s="7" t="s">
        <v>37</v>
      </c>
      <c r="C12" s="7" t="s">
        <v>6</v>
      </c>
      <c r="D12" s="45">
        <v>88.10000000000001</v>
      </c>
      <c r="E12" s="44">
        <v>64.60000000000001</v>
      </c>
      <c r="F12" s="45">
        <v>61.6</v>
      </c>
      <c r="G12" s="36">
        <v>58.7</v>
      </c>
      <c r="H12" s="7" t="s">
        <v>130</v>
      </c>
      <c r="I12" s="17">
        <v>15</v>
      </c>
      <c r="J12" s="18"/>
      <c r="K12" s="17">
        <f>8.5*J12</f>
        <v>0</v>
      </c>
      <c r="L12" s="17">
        <f>0.015497*J12</f>
        <v>0</v>
      </c>
      <c r="M12" s="28">
        <f t="shared" si="0"/>
        <v>0</v>
      </c>
      <c r="O12" s="52" t="s">
        <v>171</v>
      </c>
    </row>
    <row r="13" spans="1:15" ht="52.5" customHeight="1">
      <c r="A13" s="7"/>
      <c r="B13" s="7" t="str">
        <f>'Средства для посуды'!B10</f>
        <v>Жидкое мыло хозяйственное Silken simple ХОЗ</v>
      </c>
      <c r="C13" s="7" t="s">
        <v>7</v>
      </c>
      <c r="D13" s="44">
        <v>41.7</v>
      </c>
      <c r="E13" s="44">
        <v>30.6</v>
      </c>
      <c r="F13" s="45">
        <v>29.200000000000003</v>
      </c>
      <c r="G13" s="36">
        <v>27.8</v>
      </c>
      <c r="H13" s="7" t="s">
        <v>138</v>
      </c>
      <c r="I13" s="17">
        <v>12</v>
      </c>
      <c r="J13" s="18"/>
      <c r="K13" s="17">
        <f>6.5*J13</f>
        <v>0</v>
      </c>
      <c r="L13" s="17">
        <f>0.01493856*J13</f>
        <v>0</v>
      </c>
      <c r="M13" s="49">
        <f>I13*J13*D13</f>
        <v>0</v>
      </c>
      <c r="O13" s="53" t="str">
        <f>'Средства для посуды'!O10</f>
        <v>4620012440814</v>
      </c>
    </row>
    <row r="14" spans="9:13" ht="13.5">
      <c r="I14" s="21" t="s">
        <v>112</v>
      </c>
      <c r="J14" s="22">
        <f>SUM(J6:J12)</f>
        <v>0</v>
      </c>
      <c r="K14" s="23">
        <f>SUM(K6:K12)*1.1</f>
        <v>0</v>
      </c>
      <c r="L14" s="23">
        <f>SUM(L6:L12)*1.1</f>
        <v>0</v>
      </c>
      <c r="M14" s="24">
        <f>SUM(M6:M12)</f>
        <v>0</v>
      </c>
    </row>
    <row r="15" spans="2:9" ht="12.75">
      <c r="B15" s="16" t="s">
        <v>118</v>
      </c>
      <c r="I15" s="39" t="s">
        <v>113</v>
      </c>
    </row>
    <row r="16" spans="2:9" ht="12.75">
      <c r="B16" s="16"/>
      <c r="I16" s="39"/>
    </row>
    <row r="17" spans="9:13" ht="24.75" customHeight="1">
      <c r="I17" s="74" t="s">
        <v>65</v>
      </c>
      <c r="J17" s="74"/>
      <c r="K17" s="74"/>
      <c r="L17" s="74"/>
      <c r="M17" s="74"/>
    </row>
    <row r="18" spans="9:13" ht="25.5" customHeight="1">
      <c r="I18" s="75" t="s">
        <v>64</v>
      </c>
      <c r="J18" s="75"/>
      <c r="K18" s="75"/>
      <c r="L18" s="75"/>
      <c r="M18" s="75"/>
    </row>
    <row r="19" spans="4:13" ht="13.5" thickBot="1">
      <c r="D19" s="58" t="s">
        <v>114</v>
      </c>
      <c r="E19" s="58"/>
      <c r="F19" s="58"/>
      <c r="H19" s="41"/>
      <c r="I19" s="63" t="s">
        <v>70</v>
      </c>
      <c r="J19" s="63"/>
      <c r="K19" s="63"/>
      <c r="L19" s="63"/>
      <c r="M19" s="63"/>
    </row>
    <row r="20" spans="4:8" ht="62.25" thickBot="1">
      <c r="D20" s="40" t="s">
        <v>67</v>
      </c>
      <c r="E20" s="40" t="s">
        <v>68</v>
      </c>
      <c r="F20" s="40" t="s">
        <v>66</v>
      </c>
      <c r="H20" s="40" t="s">
        <v>69</v>
      </c>
    </row>
    <row r="21" spans="4:8" ht="18" thickBot="1">
      <c r="D21" s="32">
        <f>ИТОГО!A3</f>
        <v>0</v>
      </c>
      <c r="E21" s="32">
        <f>ИТОГО!B3</f>
        <v>0</v>
      </c>
      <c r="F21" s="32">
        <f>ИТОГО!C3</f>
        <v>0</v>
      </c>
      <c r="H21" s="33">
        <f>ИТОГО!D3</f>
        <v>0</v>
      </c>
    </row>
    <row r="22" ht="15">
      <c r="D22" s="42" t="s">
        <v>117</v>
      </c>
    </row>
  </sheetData>
  <sheetProtection/>
  <mergeCells count="13">
    <mergeCell ref="A10:A11"/>
    <mergeCell ref="B10:B11"/>
    <mergeCell ref="H10:H11"/>
    <mergeCell ref="I2:M4"/>
    <mergeCell ref="B8:B9"/>
    <mergeCell ref="H8:H9"/>
    <mergeCell ref="A8:A9"/>
    <mergeCell ref="O2:O4"/>
    <mergeCell ref="O10:O11"/>
    <mergeCell ref="I17:M17"/>
    <mergeCell ref="I18:M18"/>
    <mergeCell ref="I19:M19"/>
    <mergeCell ref="O8:O9"/>
  </mergeCells>
  <printOptions/>
  <pageMargins left="0.49" right="0.43" top="0.3" bottom="0.29" header="0.25" footer="0.2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20.57421875" style="0" customWidth="1"/>
    <col min="3" max="3" width="13.00390625" style="0" customWidth="1"/>
    <col min="4" max="5" width="12.8515625" style="0" customWidth="1"/>
    <col min="6" max="6" width="13.140625" style="0" customWidth="1"/>
    <col min="7" max="7" width="13.8515625" style="0" customWidth="1"/>
    <col min="8" max="8" width="57.00390625" style="0" customWidth="1"/>
    <col min="9" max="9" width="14.140625" style="0" customWidth="1"/>
    <col min="10" max="10" width="12.28125" style="0" customWidth="1"/>
    <col min="11" max="11" width="11.140625" style="0" customWidth="1"/>
    <col min="13" max="13" width="14.421875" style="0" customWidth="1"/>
    <col min="15" max="15" width="29.7109375" style="52" customWidth="1"/>
  </cols>
  <sheetData>
    <row r="1" ht="21" thickBot="1">
      <c r="H1" s="12" t="s">
        <v>0</v>
      </c>
    </row>
    <row r="2" spans="8:15" ht="15.75" customHeight="1">
      <c r="H2" s="11" t="s">
        <v>197</v>
      </c>
      <c r="I2" s="65" t="s">
        <v>63</v>
      </c>
      <c r="J2" s="66"/>
      <c r="K2" s="66"/>
      <c r="L2" s="66"/>
      <c r="M2" s="67"/>
      <c r="O2" s="64" t="s">
        <v>79</v>
      </c>
    </row>
    <row r="3" spans="2:15" ht="15">
      <c r="B3" s="13" t="str">
        <f>'Средства для посуды'!B3</f>
        <v>Цены от</v>
      </c>
      <c r="C3" s="14">
        <v>43831</v>
      </c>
      <c r="D3" s="62"/>
      <c r="E3" s="62"/>
      <c r="F3" s="62"/>
      <c r="G3" s="62"/>
      <c r="H3" s="11"/>
      <c r="I3" s="68"/>
      <c r="J3" s="69"/>
      <c r="K3" s="69"/>
      <c r="L3" s="69"/>
      <c r="M3" s="70"/>
      <c r="O3" s="64"/>
    </row>
    <row r="4" spans="1:15" ht="16.5" customHeight="1" thickBot="1">
      <c r="A4" s="4" t="s">
        <v>22</v>
      </c>
      <c r="G4" s="5"/>
      <c r="I4" s="71"/>
      <c r="J4" s="72"/>
      <c r="K4" s="72"/>
      <c r="L4" s="72"/>
      <c r="M4" s="73"/>
      <c r="O4" s="64"/>
    </row>
    <row r="5" spans="1:13" ht="52.5" thickBot="1">
      <c r="A5" s="6" t="str">
        <f>'Средства для посуды'!A5</f>
        <v>Фото</v>
      </c>
      <c r="B5" s="6" t="str">
        <f>'Средства для посуды'!B5</f>
        <v>Название</v>
      </c>
      <c r="C5" s="6" t="s">
        <v>4</v>
      </c>
      <c r="D5" s="6" t="s">
        <v>163</v>
      </c>
      <c r="E5" s="6" t="s">
        <v>162</v>
      </c>
      <c r="F5" s="6" t="s">
        <v>119</v>
      </c>
      <c r="G5" s="6" t="s">
        <v>161</v>
      </c>
      <c r="H5" s="6" t="str">
        <f>'Средства для посуды'!H5</f>
        <v>Примечание</v>
      </c>
      <c r="I5" s="43" t="str">
        <f>'Средства для посуды'!I5</f>
        <v>Количество флаконов в упаковке, шт</v>
      </c>
      <c r="J5" s="43" t="str">
        <f>'Средства для посуды'!J5</f>
        <v>Требуемое количество упаковок, шт</v>
      </c>
      <c r="K5" s="43" t="str">
        <f>'Средства для посуды'!K5</f>
        <v>Масса брутто упаковки, кг</v>
      </c>
      <c r="L5" s="43" t="str">
        <f>'Средства для посуды'!L5</f>
        <v>Объем упаковки, м3</v>
      </c>
      <c r="M5" s="43" t="str">
        <f>'Средства для посуды'!M5</f>
        <v>Стоимость в крупно оптовых ценах, руб</v>
      </c>
    </row>
    <row r="6" spans="1:15" ht="52.5" customHeight="1">
      <c r="A6" s="7"/>
      <c r="B6" s="91" t="s">
        <v>38</v>
      </c>
      <c r="C6" s="7" t="s">
        <v>13</v>
      </c>
      <c r="D6" s="44">
        <v>71.8</v>
      </c>
      <c r="E6" s="44">
        <v>52.7</v>
      </c>
      <c r="F6" s="45">
        <v>50.300000000000004</v>
      </c>
      <c r="G6" s="36">
        <v>47.9</v>
      </c>
      <c r="H6" s="91" t="s">
        <v>131</v>
      </c>
      <c r="I6" s="26">
        <v>15</v>
      </c>
      <c r="J6" s="30"/>
      <c r="K6" s="26">
        <f>8.5*J6</f>
        <v>0</v>
      </c>
      <c r="L6" s="26">
        <f>0.015497*J6</f>
        <v>0</v>
      </c>
      <c r="M6" s="28">
        <f aca="true" t="shared" si="0" ref="M6:M16">J6*I6*D6</f>
        <v>0</v>
      </c>
      <c r="O6" s="52" t="s">
        <v>93</v>
      </c>
    </row>
    <row r="7" spans="1:13" ht="52.5" customHeight="1">
      <c r="A7" s="7"/>
      <c r="B7" s="77"/>
      <c r="C7" s="7" t="s">
        <v>185</v>
      </c>
      <c r="D7" s="44">
        <v>111.10000000000001</v>
      </c>
      <c r="E7" s="44">
        <v>81.5</v>
      </c>
      <c r="F7" s="45">
        <v>77.80000000000001</v>
      </c>
      <c r="G7" s="36">
        <v>74.1</v>
      </c>
      <c r="H7" s="77"/>
      <c r="I7" s="26">
        <v>18</v>
      </c>
      <c r="J7" s="30"/>
      <c r="K7" s="17">
        <f>10.6*J7</f>
        <v>0</v>
      </c>
      <c r="L7" s="17">
        <f>0.0264*J7</f>
        <v>0</v>
      </c>
      <c r="M7" s="28">
        <f t="shared" si="0"/>
        <v>0</v>
      </c>
    </row>
    <row r="8" spans="1:15" ht="52.5" customHeight="1">
      <c r="A8" s="7"/>
      <c r="B8" s="7" t="s">
        <v>39</v>
      </c>
      <c r="C8" s="7" t="s">
        <v>13</v>
      </c>
      <c r="D8" s="44">
        <v>62.800000000000004</v>
      </c>
      <c r="E8" s="44">
        <v>46.1</v>
      </c>
      <c r="F8" s="45">
        <v>44</v>
      </c>
      <c r="G8" s="36">
        <v>41.9</v>
      </c>
      <c r="H8" s="7" t="s">
        <v>132</v>
      </c>
      <c r="I8" s="17">
        <v>15</v>
      </c>
      <c r="J8" s="18"/>
      <c r="K8" s="17">
        <f>8.5*J8</f>
        <v>0</v>
      </c>
      <c r="L8" s="17">
        <f>0.01493856*J8</f>
        <v>0</v>
      </c>
      <c r="M8" s="28">
        <f t="shared" si="0"/>
        <v>0</v>
      </c>
      <c r="O8" s="52" t="s">
        <v>94</v>
      </c>
    </row>
    <row r="9" spans="1:15" ht="52.5" customHeight="1">
      <c r="A9" s="7"/>
      <c r="B9" s="76" t="s">
        <v>40</v>
      </c>
      <c r="C9" s="7" t="s">
        <v>14</v>
      </c>
      <c r="D9" s="44">
        <v>66.9</v>
      </c>
      <c r="E9" s="44">
        <v>49.1</v>
      </c>
      <c r="F9" s="45">
        <v>46.800000000000004</v>
      </c>
      <c r="G9" s="56">
        <v>44.6</v>
      </c>
      <c r="H9" s="76" t="s">
        <v>133</v>
      </c>
      <c r="I9" s="17">
        <v>18</v>
      </c>
      <c r="J9" s="18"/>
      <c r="K9" s="17">
        <f>15.516*J9</f>
        <v>0</v>
      </c>
      <c r="L9" s="17">
        <f>0.0264*J9</f>
        <v>0</v>
      </c>
      <c r="M9" s="28">
        <f t="shared" si="0"/>
        <v>0</v>
      </c>
      <c r="N9" s="10"/>
      <c r="O9" s="52" t="s">
        <v>95</v>
      </c>
    </row>
    <row r="10" spans="1:14" ht="52.5" customHeight="1">
      <c r="A10" s="7"/>
      <c r="B10" s="77"/>
      <c r="C10" s="7" t="s">
        <v>194</v>
      </c>
      <c r="D10" s="44">
        <v>76.3</v>
      </c>
      <c r="E10" s="44">
        <v>56</v>
      </c>
      <c r="F10" s="45">
        <v>53.400000000000006</v>
      </c>
      <c r="G10" s="56">
        <v>50.9</v>
      </c>
      <c r="H10" s="77"/>
      <c r="I10" s="17">
        <v>15</v>
      </c>
      <c r="J10" s="18"/>
      <c r="K10" s="17">
        <f>9*J10</f>
        <v>0</v>
      </c>
      <c r="L10" s="17">
        <f>0.01493856*J10</f>
        <v>0</v>
      </c>
      <c r="M10" s="28">
        <f t="shared" si="0"/>
        <v>0</v>
      </c>
      <c r="N10" s="10"/>
    </row>
    <row r="11" spans="1:14" ht="52.5" customHeight="1">
      <c r="A11" s="7"/>
      <c r="B11" s="7" t="s">
        <v>41</v>
      </c>
      <c r="C11" s="7" t="s">
        <v>14</v>
      </c>
      <c r="D11" s="44">
        <v>74.7</v>
      </c>
      <c r="E11" s="45">
        <v>54.800000000000004</v>
      </c>
      <c r="F11" s="45">
        <v>52.300000000000004</v>
      </c>
      <c r="G11" s="56">
        <v>49.8</v>
      </c>
      <c r="H11" s="7" t="s">
        <v>133</v>
      </c>
      <c r="I11" s="17">
        <v>18</v>
      </c>
      <c r="J11" s="18"/>
      <c r="K11" s="17">
        <f>15.516*J11</f>
        <v>0</v>
      </c>
      <c r="L11" s="17">
        <f>0.0264*J11</f>
        <v>0</v>
      </c>
      <c r="M11" s="28">
        <f t="shared" si="0"/>
        <v>0</v>
      </c>
      <c r="N11" s="10"/>
    </row>
    <row r="12" spans="1:15" ht="29.25" customHeight="1">
      <c r="A12" s="76"/>
      <c r="B12" s="76" t="s">
        <v>42</v>
      </c>
      <c r="C12" s="7" t="s">
        <v>14</v>
      </c>
      <c r="D12" s="44">
        <v>65.3</v>
      </c>
      <c r="E12" s="45">
        <v>47.900000000000006</v>
      </c>
      <c r="F12" s="45">
        <v>45.7</v>
      </c>
      <c r="G12" s="36">
        <v>43.5</v>
      </c>
      <c r="H12" s="76" t="s">
        <v>15</v>
      </c>
      <c r="I12" s="17">
        <v>14</v>
      </c>
      <c r="J12" s="18"/>
      <c r="K12" s="17">
        <f>12*J12</f>
        <v>0</v>
      </c>
      <c r="L12" s="17">
        <f>0.01947*J12</f>
        <v>0</v>
      </c>
      <c r="M12" s="28">
        <f t="shared" si="0"/>
        <v>0</v>
      </c>
      <c r="N12" s="15"/>
      <c r="O12" s="52" t="s">
        <v>96</v>
      </c>
    </row>
    <row r="13" spans="1:14" ht="29.25" customHeight="1">
      <c r="A13" s="77"/>
      <c r="B13" s="77"/>
      <c r="C13" s="7" t="s">
        <v>181</v>
      </c>
      <c r="D13" s="44">
        <v>76.3</v>
      </c>
      <c r="E13" s="45">
        <v>56</v>
      </c>
      <c r="F13" s="45">
        <v>53.400000000000006</v>
      </c>
      <c r="G13" s="36">
        <v>50.9</v>
      </c>
      <c r="H13" s="77"/>
      <c r="I13" s="17">
        <v>9</v>
      </c>
      <c r="J13" s="18"/>
      <c r="K13" s="17">
        <f>10.5*J13</f>
        <v>0</v>
      </c>
      <c r="L13" s="17">
        <f>0.014256*J13</f>
        <v>0</v>
      </c>
      <c r="M13" s="28">
        <f t="shared" si="0"/>
        <v>0</v>
      </c>
      <c r="N13" s="15"/>
    </row>
    <row r="14" spans="1:15" ht="52.5" customHeight="1">
      <c r="A14" s="7"/>
      <c r="B14" s="7" t="s">
        <v>43</v>
      </c>
      <c r="C14" s="7" t="s">
        <v>16</v>
      </c>
      <c r="D14" s="44">
        <v>103.9</v>
      </c>
      <c r="E14" s="44">
        <v>76.2</v>
      </c>
      <c r="F14" s="45">
        <v>72.8</v>
      </c>
      <c r="G14" s="36">
        <v>69.3</v>
      </c>
      <c r="H14" s="7" t="s">
        <v>134</v>
      </c>
      <c r="I14" s="17">
        <v>20</v>
      </c>
      <c r="J14" s="18"/>
      <c r="K14" s="17">
        <f>12.9*J14</f>
        <v>0</v>
      </c>
      <c r="L14" s="17">
        <f>0.019584*J14</f>
        <v>0</v>
      </c>
      <c r="M14" s="28">
        <f t="shared" si="0"/>
        <v>0</v>
      </c>
      <c r="O14" s="52" t="s">
        <v>97</v>
      </c>
    </row>
    <row r="15" spans="1:15" ht="52.5" customHeight="1">
      <c r="A15" s="7"/>
      <c r="B15" s="7" t="s">
        <v>44</v>
      </c>
      <c r="C15" s="7" t="s">
        <v>16</v>
      </c>
      <c r="D15" s="44">
        <v>79.10000000000001</v>
      </c>
      <c r="E15" s="44">
        <v>58</v>
      </c>
      <c r="F15" s="45">
        <v>55.300000000000004</v>
      </c>
      <c r="G15" s="36">
        <v>52.7</v>
      </c>
      <c r="H15" s="7" t="s">
        <v>135</v>
      </c>
      <c r="I15" s="17">
        <v>20</v>
      </c>
      <c r="J15" s="18"/>
      <c r="K15" s="17">
        <f>12.6*J15</f>
        <v>0</v>
      </c>
      <c r="L15" s="17">
        <f>0.019584*J15</f>
        <v>0</v>
      </c>
      <c r="M15" s="28">
        <f t="shared" si="0"/>
        <v>0</v>
      </c>
      <c r="O15" s="52" t="s">
        <v>98</v>
      </c>
    </row>
    <row r="16" spans="1:15" ht="52.5" customHeight="1">
      <c r="A16" s="7"/>
      <c r="B16" s="7" t="s">
        <v>45</v>
      </c>
      <c r="C16" s="7" t="s">
        <v>16</v>
      </c>
      <c r="D16" s="44">
        <v>66</v>
      </c>
      <c r="E16" s="45">
        <v>48.400000000000006</v>
      </c>
      <c r="F16" s="45">
        <v>46.2</v>
      </c>
      <c r="G16" s="36">
        <v>44</v>
      </c>
      <c r="H16" s="7" t="s">
        <v>136</v>
      </c>
      <c r="I16" s="17">
        <v>20</v>
      </c>
      <c r="J16" s="18"/>
      <c r="K16" s="17">
        <f>12.3*J16</f>
        <v>0</v>
      </c>
      <c r="L16" s="17">
        <f>0.019584*J16</f>
        <v>0</v>
      </c>
      <c r="M16" s="28">
        <f t="shared" si="0"/>
        <v>0</v>
      </c>
      <c r="N16" s="15"/>
      <c r="O16" s="52" t="s">
        <v>99</v>
      </c>
    </row>
    <row r="17" spans="1:13" ht="15">
      <c r="A17" s="3"/>
      <c r="I17" s="21" t="s">
        <v>112</v>
      </c>
      <c r="J17" s="22">
        <f>SUM(J6:J16)</f>
        <v>0</v>
      </c>
      <c r="K17" s="23">
        <f>SUM(K6:K16)*1.1</f>
        <v>0</v>
      </c>
      <c r="L17" s="23">
        <f>SUM(L6:L16)*1.1</f>
        <v>0</v>
      </c>
      <c r="M17" s="24">
        <f>SUM(M6:M16)</f>
        <v>0</v>
      </c>
    </row>
    <row r="18" spans="1:9" ht="15">
      <c r="A18" s="3"/>
      <c r="B18" s="16" t="s">
        <v>118</v>
      </c>
      <c r="I18" s="39" t="s">
        <v>113</v>
      </c>
    </row>
    <row r="19" spans="1:9" ht="15">
      <c r="A19" s="3"/>
      <c r="B19" s="16"/>
      <c r="I19" s="39"/>
    </row>
    <row r="20" spans="9:13" ht="26.25" customHeight="1">
      <c r="I20" s="74" t="s">
        <v>65</v>
      </c>
      <c r="J20" s="74"/>
      <c r="K20" s="74"/>
      <c r="L20" s="74"/>
      <c r="M20" s="74"/>
    </row>
    <row r="21" spans="9:13" ht="26.25" customHeight="1">
      <c r="I21" s="75" t="s">
        <v>64</v>
      </c>
      <c r="J21" s="75"/>
      <c r="K21" s="75"/>
      <c r="L21" s="75"/>
      <c r="M21" s="75"/>
    </row>
    <row r="22" spans="4:13" ht="13.5" thickBot="1">
      <c r="D22" s="58" t="s">
        <v>114</v>
      </c>
      <c r="E22" s="58"/>
      <c r="F22" s="58"/>
      <c r="H22" s="41"/>
      <c r="I22" s="63" t="s">
        <v>70</v>
      </c>
      <c r="J22" s="63"/>
      <c r="K22" s="63"/>
      <c r="L22" s="63"/>
      <c r="M22" s="63"/>
    </row>
    <row r="23" spans="4:8" ht="62.25" thickBot="1">
      <c r="D23" s="40" t="s">
        <v>67</v>
      </c>
      <c r="E23" s="40" t="s">
        <v>68</v>
      </c>
      <c r="F23" s="40" t="s">
        <v>66</v>
      </c>
      <c r="H23" s="40" t="s">
        <v>69</v>
      </c>
    </row>
    <row r="24" spans="4:8" ht="18" thickBot="1">
      <c r="D24" s="32">
        <f>ИТОГО!A3</f>
        <v>0</v>
      </c>
      <c r="E24" s="32">
        <f>ИТОГО!B3</f>
        <v>0</v>
      </c>
      <c r="F24" s="32">
        <f>ИТОГО!C3</f>
        <v>0</v>
      </c>
      <c r="H24" s="33">
        <f>ИТОГО!D3</f>
        <v>0</v>
      </c>
    </row>
    <row r="25" ht="15">
      <c r="D25" s="42" t="s">
        <v>117</v>
      </c>
    </row>
  </sheetData>
  <sheetProtection/>
  <mergeCells count="12">
    <mergeCell ref="A12:A13"/>
    <mergeCell ref="B12:B13"/>
    <mergeCell ref="H12:H13"/>
    <mergeCell ref="B6:B7"/>
    <mergeCell ref="O2:O4"/>
    <mergeCell ref="I21:M21"/>
    <mergeCell ref="I22:M22"/>
    <mergeCell ref="I2:M4"/>
    <mergeCell ref="I20:M20"/>
    <mergeCell ref="B9:B10"/>
    <mergeCell ref="H9:H10"/>
    <mergeCell ref="H6:H7"/>
  </mergeCells>
  <printOptions/>
  <pageMargins left="0.5" right="0.44" top="0.3" bottom="0.25" header="0.27" footer="0.2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0">
      <selection activeCell="H2" sqref="H2"/>
    </sheetView>
  </sheetViews>
  <sheetFormatPr defaultColWidth="9.140625" defaultRowHeight="12.75"/>
  <cols>
    <col min="1" max="1" width="9.140625" style="1" customWidth="1"/>
    <col min="2" max="2" width="20.57421875" style="0" customWidth="1"/>
    <col min="3" max="3" width="13.00390625" style="0" customWidth="1"/>
    <col min="4" max="6" width="12.8515625" style="0" customWidth="1"/>
    <col min="7" max="7" width="13.8515625" style="0" customWidth="1"/>
    <col min="8" max="8" width="57.00390625" style="0" customWidth="1"/>
    <col min="9" max="9" width="14.140625" style="0" customWidth="1"/>
    <col min="10" max="10" width="12.28125" style="0" customWidth="1"/>
    <col min="11" max="11" width="11.140625" style="0" customWidth="1"/>
    <col min="13" max="13" width="16.140625" style="0" customWidth="1"/>
    <col min="14" max="14" width="3.421875" style="0" customWidth="1"/>
    <col min="15" max="15" width="29.7109375" style="52" customWidth="1"/>
  </cols>
  <sheetData>
    <row r="1" ht="21" thickBot="1">
      <c r="H1" s="12" t="s">
        <v>0</v>
      </c>
    </row>
    <row r="2" spans="8:15" ht="15">
      <c r="H2" s="11" t="s">
        <v>197</v>
      </c>
      <c r="I2" s="65" t="s">
        <v>63</v>
      </c>
      <c r="J2" s="66"/>
      <c r="K2" s="66"/>
      <c r="L2" s="66"/>
      <c r="M2" s="67"/>
      <c r="O2" s="64" t="s">
        <v>79</v>
      </c>
    </row>
    <row r="3" spans="2:15" ht="15">
      <c r="B3" s="13" t="str">
        <f>'Средства для посуды'!B3</f>
        <v>Цены от</v>
      </c>
      <c r="C3" s="14">
        <v>43831</v>
      </c>
      <c r="D3" s="62"/>
      <c r="E3" s="62"/>
      <c r="F3" s="62"/>
      <c r="G3" s="62"/>
      <c r="H3" s="11"/>
      <c r="I3" s="68"/>
      <c r="J3" s="69"/>
      <c r="K3" s="69"/>
      <c r="L3" s="69"/>
      <c r="M3" s="70"/>
      <c r="O3" s="64"/>
    </row>
    <row r="4" spans="1:15" ht="16.5" customHeight="1" thickBot="1">
      <c r="A4" s="4" t="s">
        <v>23</v>
      </c>
      <c r="D4" s="5"/>
      <c r="E4" s="5"/>
      <c r="F4" s="5"/>
      <c r="G4" s="5"/>
      <c r="I4" s="71"/>
      <c r="J4" s="72"/>
      <c r="K4" s="72"/>
      <c r="L4" s="72"/>
      <c r="M4" s="73"/>
      <c r="O4" s="64"/>
    </row>
    <row r="5" spans="1:13" ht="52.5" thickBot="1">
      <c r="A5" s="6" t="str">
        <f>'Средства для посуды'!A5</f>
        <v>Фото</v>
      </c>
      <c r="B5" s="6" t="str">
        <f>'Средства для посуды'!B5</f>
        <v>Название</v>
      </c>
      <c r="C5" s="6" t="s">
        <v>4</v>
      </c>
      <c r="D5" s="6" t="s">
        <v>163</v>
      </c>
      <c r="E5" s="6" t="s">
        <v>162</v>
      </c>
      <c r="F5" s="6" t="s">
        <v>119</v>
      </c>
      <c r="G5" s="6" t="s">
        <v>161</v>
      </c>
      <c r="H5" s="6" t="str">
        <f>'Средства для посуды'!H5</f>
        <v>Примечание</v>
      </c>
      <c r="I5" s="43" t="str">
        <f>'Средства для посуды'!I5</f>
        <v>Количество флаконов в упаковке, шт</v>
      </c>
      <c r="J5" s="43" t="str">
        <f>'Средства для посуды'!J5</f>
        <v>Требуемое количество упаковок, шт</v>
      </c>
      <c r="K5" s="43" t="str">
        <f>'Средства для посуды'!K5</f>
        <v>Масса брутто упаковки, кг</v>
      </c>
      <c r="L5" s="43" t="str">
        <f>'Средства для посуды'!L5</f>
        <v>Объем упаковки, м3</v>
      </c>
      <c r="M5" s="43" t="str">
        <f>'Средства для посуды'!M5</f>
        <v>Стоимость в крупно оптовых ценах, руб</v>
      </c>
    </row>
    <row r="6" spans="1:15" ht="52.5" customHeight="1">
      <c r="A6" s="7"/>
      <c r="B6" s="7" t="s">
        <v>46</v>
      </c>
      <c r="C6" s="7" t="s">
        <v>9</v>
      </c>
      <c r="D6" s="45">
        <v>135</v>
      </c>
      <c r="E6" s="45">
        <v>99</v>
      </c>
      <c r="F6" s="45">
        <v>94.5</v>
      </c>
      <c r="G6" s="61">
        <v>90</v>
      </c>
      <c r="H6" s="7" t="s">
        <v>17</v>
      </c>
      <c r="I6" s="26">
        <v>9</v>
      </c>
      <c r="J6" s="30"/>
      <c r="K6" s="26">
        <f>10.5*J6</f>
        <v>0</v>
      </c>
      <c r="L6" s="26">
        <f>0.01868*J6</f>
        <v>0</v>
      </c>
      <c r="M6" s="28">
        <f>J6*I6*D6</f>
        <v>0</v>
      </c>
      <c r="O6" s="52" t="s">
        <v>100</v>
      </c>
    </row>
    <row r="7" spans="1:15" ht="51.75" customHeight="1">
      <c r="A7" s="7"/>
      <c r="B7" s="9" t="s">
        <v>47</v>
      </c>
      <c r="C7" s="9" t="s">
        <v>9</v>
      </c>
      <c r="D7" s="45">
        <v>98.7</v>
      </c>
      <c r="E7" s="45">
        <v>72.4</v>
      </c>
      <c r="F7" s="45">
        <v>69.10000000000001</v>
      </c>
      <c r="G7" s="36">
        <v>65.8</v>
      </c>
      <c r="H7" s="7" t="s">
        <v>18</v>
      </c>
      <c r="I7" s="26">
        <v>9</v>
      </c>
      <c r="J7" s="30"/>
      <c r="K7" s="26">
        <f>10.5*J7</f>
        <v>0</v>
      </c>
      <c r="L7" s="26">
        <f>0.01868*J7</f>
        <v>0</v>
      </c>
      <c r="M7" s="28">
        <f>J7*I7*D7</f>
        <v>0</v>
      </c>
      <c r="N7" s="15"/>
      <c r="O7" s="52" t="s">
        <v>101</v>
      </c>
    </row>
    <row r="8" spans="1:15" ht="52.5" customHeight="1">
      <c r="A8" s="7"/>
      <c r="B8" s="7" t="s">
        <v>48</v>
      </c>
      <c r="C8" s="7" t="s">
        <v>9</v>
      </c>
      <c r="D8" s="45">
        <v>95.30000000000001</v>
      </c>
      <c r="E8" s="45">
        <v>69.9</v>
      </c>
      <c r="F8" s="45">
        <v>66.7</v>
      </c>
      <c r="G8" s="56">
        <v>63.5</v>
      </c>
      <c r="H8" s="7" t="s">
        <v>18</v>
      </c>
      <c r="I8" s="26">
        <v>9</v>
      </c>
      <c r="J8" s="30"/>
      <c r="K8" s="26">
        <f>10.5*J8</f>
        <v>0</v>
      </c>
      <c r="L8" s="26">
        <f>0.01868*J8</f>
        <v>0</v>
      </c>
      <c r="M8" s="28">
        <f>J8*I8*D8</f>
        <v>0</v>
      </c>
      <c r="O8" s="52" t="s">
        <v>102</v>
      </c>
    </row>
    <row r="9" spans="1:13" ht="52.5" customHeight="1">
      <c r="A9" s="7"/>
      <c r="B9" s="7" t="s">
        <v>196</v>
      </c>
      <c r="C9" s="7" t="s">
        <v>9</v>
      </c>
      <c r="D9" s="45">
        <v>104.60000000000001</v>
      </c>
      <c r="E9" s="45">
        <v>76.7</v>
      </c>
      <c r="F9" s="45">
        <v>73.2</v>
      </c>
      <c r="G9" s="36">
        <v>69.7</v>
      </c>
      <c r="H9" s="7" t="s">
        <v>18</v>
      </c>
      <c r="I9" s="26">
        <v>9</v>
      </c>
      <c r="J9" s="30"/>
      <c r="K9" s="26">
        <f>10.5*J9</f>
        <v>0</v>
      </c>
      <c r="L9" s="26">
        <f>0.01868*J9</f>
        <v>0</v>
      </c>
      <c r="M9" s="28">
        <f>J9*I9*D9</f>
        <v>0</v>
      </c>
    </row>
    <row r="10" spans="1:15" ht="52.5" customHeight="1">
      <c r="A10" s="7"/>
      <c r="B10" s="7" t="s">
        <v>49</v>
      </c>
      <c r="C10" s="7" t="s">
        <v>9</v>
      </c>
      <c r="D10" s="45">
        <v>87.9</v>
      </c>
      <c r="E10" s="45">
        <v>64.5</v>
      </c>
      <c r="F10" s="45">
        <v>61.5</v>
      </c>
      <c r="G10" s="56">
        <v>58.6</v>
      </c>
      <c r="H10" s="7" t="s">
        <v>18</v>
      </c>
      <c r="I10" s="26">
        <v>9</v>
      </c>
      <c r="J10" s="30"/>
      <c r="K10" s="26">
        <f>10.5*J10</f>
        <v>0</v>
      </c>
      <c r="L10" s="26">
        <f>0.01868*J10</f>
        <v>0</v>
      </c>
      <c r="M10" s="28">
        <f>J10*I10*D10</f>
        <v>0</v>
      </c>
      <c r="O10" s="52" t="s">
        <v>103</v>
      </c>
    </row>
    <row r="11" spans="1:15" ht="52.5" customHeight="1">
      <c r="A11" s="7"/>
      <c r="B11" s="7" t="str">
        <f>'Средства для посуды'!B10</f>
        <v>Жидкое мыло хозяйственное Silken simple ХОЗ</v>
      </c>
      <c r="C11" s="7" t="s">
        <v>7</v>
      </c>
      <c r="D11" s="45">
        <v>41.7</v>
      </c>
      <c r="E11" s="45">
        <v>30.6</v>
      </c>
      <c r="F11" s="45">
        <v>29.200000000000003</v>
      </c>
      <c r="G11" s="36">
        <v>27.8</v>
      </c>
      <c r="H11" s="7" t="s">
        <v>138</v>
      </c>
      <c r="I11" s="17">
        <v>12</v>
      </c>
      <c r="J11" s="18"/>
      <c r="K11" s="17">
        <f>6.5*J11</f>
        <v>0</v>
      </c>
      <c r="L11" s="17">
        <f>0.01493856*J11</f>
        <v>0</v>
      </c>
      <c r="M11" s="49">
        <f>I11*J11*D11</f>
        <v>0</v>
      </c>
      <c r="O11" s="52" t="str">
        <f>'Средства для посуды'!O10</f>
        <v>4620012440814</v>
      </c>
    </row>
    <row r="12" spans="1:15" ht="52.5" customHeight="1">
      <c r="A12" s="7"/>
      <c r="B12" s="7" t="s">
        <v>77</v>
      </c>
      <c r="C12" s="7" t="s">
        <v>9</v>
      </c>
      <c r="D12" s="45">
        <v>131.70000000000002</v>
      </c>
      <c r="E12" s="45">
        <v>96.60000000000001</v>
      </c>
      <c r="F12" s="45">
        <v>92.2</v>
      </c>
      <c r="G12" s="36">
        <v>87.8</v>
      </c>
      <c r="H12" s="7" t="s">
        <v>78</v>
      </c>
      <c r="I12" s="26">
        <v>9</v>
      </c>
      <c r="J12" s="30"/>
      <c r="K12" s="26">
        <f>10.5*J12</f>
        <v>0</v>
      </c>
      <c r="L12" s="26">
        <f>0.01868*J12</f>
        <v>0</v>
      </c>
      <c r="M12" s="28">
        <f aca="true" t="shared" si="0" ref="M12:M24">J12*I12*D12</f>
        <v>0</v>
      </c>
      <c r="O12" s="52" t="s">
        <v>104</v>
      </c>
    </row>
    <row r="13" spans="1:13" ht="52.5" customHeight="1">
      <c r="A13" s="7"/>
      <c r="B13" s="7" t="s">
        <v>195</v>
      </c>
      <c r="C13" s="7" t="s">
        <v>187</v>
      </c>
      <c r="D13" s="45">
        <v>73.2</v>
      </c>
      <c r="E13" s="45">
        <v>53.7</v>
      </c>
      <c r="F13" s="45">
        <v>51.2</v>
      </c>
      <c r="G13" s="36">
        <v>48.8</v>
      </c>
      <c r="H13" s="7" t="s">
        <v>189</v>
      </c>
      <c r="I13" s="26">
        <v>18</v>
      </c>
      <c r="J13" s="30"/>
      <c r="K13" s="26">
        <f>3.5*J13</f>
        <v>0</v>
      </c>
      <c r="L13" s="26">
        <f>0.0155*J13</f>
        <v>0</v>
      </c>
      <c r="M13" s="28">
        <f t="shared" si="0"/>
        <v>0</v>
      </c>
    </row>
    <row r="14" spans="1:15" ht="52.5" customHeight="1">
      <c r="A14" s="7"/>
      <c r="B14" s="7" t="s">
        <v>50</v>
      </c>
      <c r="C14" s="7" t="s">
        <v>9</v>
      </c>
      <c r="D14" s="45">
        <v>81.9</v>
      </c>
      <c r="E14" s="45">
        <v>60.1</v>
      </c>
      <c r="F14" s="45">
        <v>57.300000000000004</v>
      </c>
      <c r="G14" s="36">
        <v>54.6</v>
      </c>
      <c r="H14" s="7" t="s">
        <v>19</v>
      </c>
      <c r="I14" s="17">
        <v>9</v>
      </c>
      <c r="J14" s="18"/>
      <c r="K14" s="17">
        <f>10*J14</f>
        <v>0</v>
      </c>
      <c r="L14" s="17">
        <f>0.01491*J14</f>
        <v>0</v>
      </c>
      <c r="M14" s="28">
        <f t="shared" si="0"/>
        <v>0</v>
      </c>
      <c r="O14" s="52" t="s">
        <v>105</v>
      </c>
    </row>
    <row r="15" spans="1:15" ht="52.5" customHeight="1">
      <c r="A15" s="7"/>
      <c r="B15" s="76" t="s">
        <v>51</v>
      </c>
      <c r="C15" s="7" t="s">
        <v>9</v>
      </c>
      <c r="D15" s="45">
        <v>72</v>
      </c>
      <c r="E15" s="45">
        <v>52.800000000000004</v>
      </c>
      <c r="F15" s="45">
        <v>50.400000000000006</v>
      </c>
      <c r="G15" s="36">
        <v>48</v>
      </c>
      <c r="H15" s="76" t="s">
        <v>20</v>
      </c>
      <c r="I15" s="17">
        <v>9</v>
      </c>
      <c r="J15" s="18"/>
      <c r="K15" s="17">
        <f>10*J15</f>
        <v>0</v>
      </c>
      <c r="L15" s="17">
        <f>0.01491*J15</f>
        <v>0</v>
      </c>
      <c r="M15" s="28">
        <f t="shared" si="0"/>
        <v>0</v>
      </c>
      <c r="N15" s="15"/>
      <c r="O15" s="52" t="s">
        <v>106</v>
      </c>
    </row>
    <row r="16" spans="1:14" ht="52.5" customHeight="1">
      <c r="A16" s="50"/>
      <c r="B16" s="77"/>
      <c r="C16" s="7" t="s">
        <v>154</v>
      </c>
      <c r="D16" s="45">
        <v>52.1</v>
      </c>
      <c r="E16" s="45">
        <v>38.2</v>
      </c>
      <c r="F16" s="45">
        <v>36.4</v>
      </c>
      <c r="G16" s="36">
        <v>34.7</v>
      </c>
      <c r="H16" s="92"/>
      <c r="I16" s="17">
        <v>13</v>
      </c>
      <c r="J16" s="18"/>
      <c r="K16" s="17">
        <f>14*J16</f>
        <v>0</v>
      </c>
      <c r="L16" s="17">
        <f>0.01491*J16</f>
        <v>0</v>
      </c>
      <c r="M16" s="28">
        <f t="shared" si="0"/>
        <v>0</v>
      </c>
      <c r="N16" s="15"/>
    </row>
    <row r="17" spans="1:14" ht="58.5" customHeight="1">
      <c r="A17" s="50"/>
      <c r="B17" s="8" t="s">
        <v>180</v>
      </c>
      <c r="C17" s="7" t="s">
        <v>154</v>
      </c>
      <c r="D17" s="45">
        <v>51</v>
      </c>
      <c r="E17" s="45">
        <v>37.4</v>
      </c>
      <c r="F17" s="45">
        <v>35.7</v>
      </c>
      <c r="G17" s="36">
        <v>34</v>
      </c>
      <c r="H17" s="77"/>
      <c r="I17" s="17">
        <v>13</v>
      </c>
      <c r="J17" s="18"/>
      <c r="K17" s="17">
        <f>14*J17</f>
        <v>0</v>
      </c>
      <c r="L17" s="17">
        <f>0.01491*J17</f>
        <v>0</v>
      </c>
      <c r="M17" s="28">
        <f t="shared" si="0"/>
        <v>0</v>
      </c>
      <c r="N17" s="15"/>
    </row>
    <row r="18" spans="1:15" ht="52.5" customHeight="1">
      <c r="A18" s="88"/>
      <c r="B18" s="93" t="s">
        <v>52</v>
      </c>
      <c r="C18" s="7" t="s">
        <v>9</v>
      </c>
      <c r="D18" s="45">
        <v>146.1</v>
      </c>
      <c r="E18" s="45">
        <v>107.10000000000001</v>
      </c>
      <c r="F18" s="45">
        <v>102.30000000000001</v>
      </c>
      <c r="G18" s="36">
        <v>97.4</v>
      </c>
      <c r="H18" s="93" t="s">
        <v>73</v>
      </c>
      <c r="I18" s="17">
        <v>9</v>
      </c>
      <c r="J18" s="18"/>
      <c r="K18" s="17">
        <f>10*J18</f>
        <v>0</v>
      </c>
      <c r="L18" s="17">
        <f>0.01491*J18</f>
        <v>0</v>
      </c>
      <c r="M18" s="28">
        <f t="shared" si="0"/>
        <v>0</v>
      </c>
      <c r="O18" s="52" t="s">
        <v>172</v>
      </c>
    </row>
    <row r="19" spans="1:15" ht="37.5" customHeight="1">
      <c r="A19" s="89"/>
      <c r="B19" s="93"/>
      <c r="C19" s="7" t="s">
        <v>13</v>
      </c>
      <c r="D19" s="45">
        <v>99.60000000000001</v>
      </c>
      <c r="E19" s="45">
        <v>73</v>
      </c>
      <c r="F19" s="45">
        <v>69.7</v>
      </c>
      <c r="G19" s="36">
        <v>66.4</v>
      </c>
      <c r="H19" s="93"/>
      <c r="I19" s="17">
        <v>15</v>
      </c>
      <c r="J19" s="18"/>
      <c r="K19" s="17">
        <f>6.5*J19</f>
        <v>0</v>
      </c>
      <c r="L19" s="17">
        <f>0.01493856*J19</f>
        <v>0</v>
      </c>
      <c r="M19" s="28">
        <f t="shared" si="0"/>
        <v>0</v>
      </c>
      <c r="O19" s="52" t="s">
        <v>173</v>
      </c>
    </row>
    <row r="20" spans="1:15" ht="55.5" customHeight="1">
      <c r="A20" s="7"/>
      <c r="B20" s="7" t="s">
        <v>72</v>
      </c>
      <c r="C20" s="7" t="s">
        <v>9</v>
      </c>
      <c r="D20" s="45">
        <v>123.10000000000001</v>
      </c>
      <c r="E20" s="45">
        <v>90.30000000000001</v>
      </c>
      <c r="F20" s="45">
        <v>86.2</v>
      </c>
      <c r="G20" s="56">
        <v>82.1</v>
      </c>
      <c r="H20" s="76" t="s">
        <v>74</v>
      </c>
      <c r="I20" s="17">
        <v>9</v>
      </c>
      <c r="J20" s="18"/>
      <c r="K20" s="17">
        <f>10.5*J20</f>
        <v>0</v>
      </c>
      <c r="L20" s="17">
        <f>0.01491*J20</f>
        <v>0</v>
      </c>
      <c r="M20" s="28">
        <f t="shared" si="0"/>
        <v>0</v>
      </c>
      <c r="O20" s="52" t="s">
        <v>109</v>
      </c>
    </row>
    <row r="21" spans="1:15" ht="54" customHeight="1">
      <c r="A21" s="7"/>
      <c r="B21" s="7" t="s">
        <v>71</v>
      </c>
      <c r="C21" s="7" t="s">
        <v>9</v>
      </c>
      <c r="D21" s="45">
        <v>137.3</v>
      </c>
      <c r="E21" s="45">
        <v>100.7</v>
      </c>
      <c r="F21" s="45">
        <v>96.10000000000001</v>
      </c>
      <c r="G21" s="56">
        <v>91.5</v>
      </c>
      <c r="H21" s="96"/>
      <c r="I21" s="17">
        <v>9</v>
      </c>
      <c r="J21" s="18"/>
      <c r="K21" s="17">
        <f>10.5*J21</f>
        <v>0</v>
      </c>
      <c r="L21" s="17">
        <f>0.01491*J21</f>
        <v>0</v>
      </c>
      <c r="M21" s="28">
        <f t="shared" si="0"/>
        <v>0</v>
      </c>
      <c r="O21" s="52" t="s">
        <v>169</v>
      </c>
    </row>
    <row r="22" spans="1:13" ht="54" customHeight="1">
      <c r="A22" s="7"/>
      <c r="B22" s="7" t="s">
        <v>183</v>
      </c>
      <c r="C22" s="7" t="s">
        <v>182</v>
      </c>
      <c r="D22" s="45">
        <v>120.80000000000001</v>
      </c>
      <c r="E22" s="45">
        <v>88.60000000000001</v>
      </c>
      <c r="F22" s="45">
        <v>84.5</v>
      </c>
      <c r="G22" s="36">
        <v>80.5</v>
      </c>
      <c r="H22" s="59" t="s">
        <v>184</v>
      </c>
      <c r="I22" s="17">
        <v>18</v>
      </c>
      <c r="J22" s="18"/>
      <c r="K22" s="17">
        <f>10.6*J22</f>
        <v>0</v>
      </c>
      <c r="L22" s="17">
        <f>0.0264*J22</f>
        <v>0</v>
      </c>
      <c r="M22" s="28">
        <f t="shared" si="0"/>
        <v>0</v>
      </c>
    </row>
    <row r="23" spans="1:15" ht="52.5" customHeight="1">
      <c r="A23" s="7"/>
      <c r="B23" s="7" t="s">
        <v>53</v>
      </c>
      <c r="C23" s="7" t="s">
        <v>13</v>
      </c>
      <c r="D23" s="45">
        <v>451.5</v>
      </c>
      <c r="E23" s="45">
        <v>331.1</v>
      </c>
      <c r="F23" s="45">
        <v>316.1</v>
      </c>
      <c r="G23" s="36">
        <v>301</v>
      </c>
      <c r="H23" s="7" t="s">
        <v>54</v>
      </c>
      <c r="I23" s="17">
        <v>15</v>
      </c>
      <c r="J23" s="18"/>
      <c r="K23" s="17">
        <f>8.5*J23</f>
        <v>0</v>
      </c>
      <c r="L23" s="17">
        <f>0.01491*J23</f>
        <v>0</v>
      </c>
      <c r="M23" s="28">
        <f t="shared" si="0"/>
        <v>0</v>
      </c>
      <c r="O23" s="52" t="s">
        <v>107</v>
      </c>
    </row>
    <row r="24" spans="1:13" ht="60" customHeight="1">
      <c r="A24" s="7"/>
      <c r="B24" s="7" t="s">
        <v>115</v>
      </c>
      <c r="C24" s="7" t="s">
        <v>13</v>
      </c>
      <c r="D24" s="45">
        <v>496.5</v>
      </c>
      <c r="E24" s="45">
        <v>364.1</v>
      </c>
      <c r="F24" s="45">
        <v>347.6</v>
      </c>
      <c r="G24" s="36">
        <v>331</v>
      </c>
      <c r="H24" s="7" t="s">
        <v>116</v>
      </c>
      <c r="I24" s="17">
        <v>15</v>
      </c>
      <c r="J24" s="18"/>
      <c r="K24" s="17">
        <f>8.5*J24</f>
        <v>0</v>
      </c>
      <c r="L24" s="17">
        <f>0.01491*J24</f>
        <v>0</v>
      </c>
      <c r="M24" s="28">
        <f t="shared" si="0"/>
        <v>0</v>
      </c>
    </row>
    <row r="25" spans="1:13" ht="15.75" customHeight="1">
      <c r="A25" s="3"/>
      <c r="D25" s="37"/>
      <c r="E25" s="37"/>
      <c r="F25" s="37"/>
      <c r="G25" s="37"/>
      <c r="I25" s="21" t="s">
        <v>112</v>
      </c>
      <c r="J25" s="22">
        <f>SUM(J6:J23)</f>
        <v>0</v>
      </c>
      <c r="K25" s="23">
        <f>SUM(K6:K23)*1.1</f>
        <v>0</v>
      </c>
      <c r="L25" s="23">
        <f>SUM(L6:L23)*1.1</f>
        <v>0</v>
      </c>
      <c r="M25" s="24">
        <f>SUM(M6:M23)</f>
        <v>0</v>
      </c>
    </row>
    <row r="26" spans="2:9" ht="12.75" customHeight="1">
      <c r="B26" s="16" t="s">
        <v>118</v>
      </c>
      <c r="I26" s="39" t="s">
        <v>113</v>
      </c>
    </row>
    <row r="27" spans="2:9" ht="12.75" customHeight="1">
      <c r="B27" s="16"/>
      <c r="I27" s="39"/>
    </row>
    <row r="28" spans="9:13" ht="25.5" customHeight="1">
      <c r="I28" s="94" t="s">
        <v>65</v>
      </c>
      <c r="J28" s="94"/>
      <c r="K28" s="94"/>
      <c r="L28" s="94"/>
      <c r="M28" s="94"/>
    </row>
    <row r="29" spans="9:13" ht="25.5" customHeight="1">
      <c r="I29" s="95" t="s">
        <v>64</v>
      </c>
      <c r="J29" s="95"/>
      <c r="K29" s="95"/>
      <c r="L29" s="95"/>
      <c r="M29" s="95"/>
    </row>
    <row r="30" spans="4:13" ht="13.5" thickBot="1">
      <c r="D30" s="58" t="s">
        <v>114</v>
      </c>
      <c r="E30" s="58"/>
      <c r="F30" s="58"/>
      <c r="H30" s="41"/>
      <c r="I30" s="63" t="s">
        <v>70</v>
      </c>
      <c r="J30" s="63"/>
      <c r="K30" s="63"/>
      <c r="L30" s="63"/>
      <c r="M30" s="63"/>
    </row>
    <row r="31" spans="4:8" ht="62.25" thickBot="1">
      <c r="D31" s="40" t="s">
        <v>67</v>
      </c>
      <c r="E31" s="40" t="s">
        <v>68</v>
      </c>
      <c r="F31" s="40" t="s">
        <v>66</v>
      </c>
      <c r="H31" s="40" t="s">
        <v>69</v>
      </c>
    </row>
    <row r="32" spans="4:8" ht="18" thickBot="1">
      <c r="D32" s="32">
        <f>ИТОГО!A3</f>
        <v>0</v>
      </c>
      <c r="E32" s="32">
        <f>ИТОГО!B3</f>
        <v>0</v>
      </c>
      <c r="F32" s="32">
        <f>ИТОГО!C3</f>
        <v>0</v>
      </c>
      <c r="H32" s="33">
        <f>ИТОГО!D3</f>
        <v>0</v>
      </c>
    </row>
    <row r="33" ht="15">
      <c r="D33" s="42" t="s">
        <v>117</v>
      </c>
    </row>
  </sheetData>
  <sheetProtection/>
  <mergeCells count="11">
    <mergeCell ref="H20:H21"/>
    <mergeCell ref="B15:B16"/>
    <mergeCell ref="H15:H17"/>
    <mergeCell ref="O2:O4"/>
    <mergeCell ref="A18:A19"/>
    <mergeCell ref="B18:B19"/>
    <mergeCell ref="I30:M30"/>
    <mergeCell ref="I2:M4"/>
    <mergeCell ref="I28:M28"/>
    <mergeCell ref="I29:M29"/>
    <mergeCell ref="H18:H19"/>
  </mergeCells>
  <printOptions/>
  <pageMargins left="0.47" right="0.5" top="0.17" bottom="0.17" header="0.19" footer="0.1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D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6.421875" style="0" customWidth="1"/>
    <col min="2" max="2" width="22.00390625" style="0" customWidth="1"/>
    <col min="3" max="3" width="22.140625" style="0" customWidth="1"/>
    <col min="4" max="4" width="25.57421875" style="0" customWidth="1"/>
  </cols>
  <sheetData>
    <row r="1" spans="3:4" ht="12.75" thickBot="1">
      <c r="C1" s="47" t="s">
        <v>137</v>
      </c>
      <c r="D1" s="48">
        <f>'Средства для посуды'!M18+'Средства для поверхностей'!M23+'жидкое мыло'!M14+Сантехника!M17+'Стирка и пятновыводители'!M25</f>
        <v>0</v>
      </c>
    </row>
    <row r="2" spans="1:4" ht="30" thickBot="1">
      <c r="A2" s="31" t="s">
        <v>67</v>
      </c>
      <c r="B2" s="31" t="s">
        <v>68</v>
      </c>
      <c r="C2" s="31" t="s">
        <v>66</v>
      </c>
      <c r="D2" s="31" t="s">
        <v>69</v>
      </c>
    </row>
    <row r="3" spans="1:4" ht="42.75" customHeight="1" thickBot="1">
      <c r="A3" s="32">
        <f>'Средства для посуды'!J18+'Средства для поверхностей'!J23+'жидкое мыло'!J14+Сантехника!J17+'Стирка и пятновыводители'!J25</f>
        <v>0</v>
      </c>
      <c r="B3" s="33">
        <f>'Средства для посуды'!K18+'Средства для поверхностей'!K23+'жидкое мыло'!K14+Сантехника!K17+'Стирка и пятновыводители'!K25</f>
        <v>0</v>
      </c>
      <c r="C3" s="34">
        <f>'Средства для посуды'!L18+'Средства для поверхностей'!L23+'жидкое мыло'!L14+Сантехника!L17+'Стирка и пятновыводители'!L25</f>
        <v>0</v>
      </c>
      <c r="D3" s="35">
        <f>IF(D1&lt;10000,D1,IF(AND(D1&gt;=10000,D1&lt;50000),D1/1.5*1.1,IF(AND(D1&gt;=50000,D1&lt;100000),D1/1.5*1.05,IF(D1&gt;=100000,D1/1.5,"Ошибка в суммах"))))</f>
        <v>0</v>
      </c>
    </row>
    <row r="4" ht="15">
      <c r="A4" s="42" t="s">
        <v>117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2016-01-04T13:50:01Z</cp:lastPrinted>
  <dcterms:created xsi:type="dcterms:W3CDTF">1996-10-08T23:32:33Z</dcterms:created>
  <dcterms:modified xsi:type="dcterms:W3CDTF">2020-02-19T09:55:08Z</dcterms:modified>
  <cp:category/>
  <cp:version/>
  <cp:contentType/>
  <cp:contentStatus/>
</cp:coreProperties>
</file>